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Instrução de Análise e Validação de Projetos de dosagem/"/>
    </mc:Choice>
  </mc:AlternateContent>
  <xr:revisionPtr revIDLastSave="16" documentId="13_ncr:1_{81113105-E30E-405F-9FFE-622E4EAA7E0B}" xr6:coauthVersionLast="47" xr6:coauthVersionMax="47" xr10:uidLastSave="{0A8A64CB-BF7F-4876-AC33-F4EA5AEEA9EA}"/>
  <bookViews>
    <workbookView xWindow="-120" yWindow="-120" windowWidth="29040" windowHeight="15720" xr2:uid="{68E11938-5F7F-4B1F-9CA8-9A27C921DA49}"/>
  </bookViews>
  <sheets>
    <sheet name="BGS" sheetId="1" r:id="rId1"/>
    <sheet name="FAIXAS" sheetId="7" r:id="rId2"/>
  </sheets>
  <definedNames>
    <definedName name="_xlnm._FilterDatabase" localSheetId="0" hidden="1">BGS!$B$35:$K$47</definedName>
    <definedName name="_xlnm.Print_Area" localSheetId="0">BGS!$B$2:$K$47</definedName>
    <definedName name="_xlnm.Print_Titles" localSheetId="0">BGS!$35:$35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  <c r="I25" i="1"/>
  <c r="B33" i="1"/>
  <c r="B32" i="1"/>
  <c r="B31" i="1"/>
  <c r="B30" i="1"/>
  <c r="B29" i="1"/>
  <c r="B28" i="1"/>
  <c r="B27" i="1"/>
  <c r="B26" i="1"/>
  <c r="B25" i="1"/>
  <c r="H25" i="1"/>
  <c r="K25" i="1" s="1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E17" i="1"/>
  <c r="H33" i="1" l="1"/>
  <c r="H32" i="1"/>
  <c r="J37" i="1" s="1"/>
  <c r="H31" i="1"/>
  <c r="H30" i="1"/>
  <c r="H29" i="1"/>
  <c r="H28" i="1"/>
  <c r="E19" i="1" s="1"/>
  <c r="H27" i="1"/>
  <c r="H26" i="1"/>
  <c r="I22" i="1"/>
  <c r="G23" i="1"/>
  <c r="F23" i="1"/>
  <c r="E23" i="1"/>
  <c r="D23" i="1"/>
  <c r="C23" i="1"/>
  <c r="G22" i="1"/>
  <c r="F22" i="1"/>
  <c r="E22" i="1"/>
  <c r="D22" i="1"/>
  <c r="C22" i="1"/>
  <c r="J38" i="1" l="1"/>
  <c r="J36" i="1"/>
  <c r="K4" i="7" l="1"/>
  <c r="J4" i="7"/>
  <c r="K32" i="1" l="1"/>
  <c r="AQ4" i="7" l="1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I4" i="7"/>
  <c r="H4" i="7"/>
  <c r="G4" i="7"/>
  <c r="F4" i="7"/>
  <c r="E4" i="7"/>
  <c r="D4" i="7"/>
  <c r="L4" i="7"/>
  <c r="M4" i="7"/>
  <c r="I31" i="1" l="1"/>
  <c r="I32" i="1"/>
  <c r="J30" i="1"/>
  <c r="J32" i="1"/>
  <c r="I30" i="1"/>
  <c r="J31" i="1"/>
  <c r="J26" i="1"/>
  <c r="J29" i="1"/>
  <c r="J33" i="1"/>
  <c r="I26" i="1"/>
  <c r="K26" i="1" s="1"/>
  <c r="J27" i="1"/>
  <c r="I29" i="1"/>
  <c r="K30" i="1"/>
  <c r="I33" i="1"/>
  <c r="J28" i="1"/>
  <c r="I27" i="1"/>
  <c r="K27" i="1" s="1"/>
  <c r="I28" i="1"/>
  <c r="K28" i="1" l="1"/>
  <c r="K31" i="1"/>
  <c r="K33" i="1"/>
  <c r="K29" i="1"/>
</calcChain>
</file>

<file path=xl/sharedStrings.xml><?xml version="1.0" encoding="utf-8"?>
<sst xmlns="http://schemas.openxmlformats.org/spreadsheetml/2006/main" count="162" uniqueCount="111">
  <si>
    <t>Abrasão Los Angeles</t>
  </si>
  <si>
    <t>MÉTODO / PROCEDIMENTO</t>
  </si>
  <si>
    <t>INSPEÇÕES E ENSAIOS</t>
  </si>
  <si>
    <t>DATA:</t>
  </si>
  <si>
    <t>CÓD. PROJETO:</t>
  </si>
  <si>
    <t>CONTRATO:</t>
  </si>
  <si>
    <t>LOCAL:</t>
  </si>
  <si>
    <t>REVISÃO:</t>
  </si>
  <si>
    <t>APROVAÇÃO:</t>
  </si>
  <si>
    <t>MATERIAL</t>
  </si>
  <si>
    <t>CRITÉRIOS DE ACEITAÇÃO EPR</t>
  </si>
  <si>
    <t>RESULTADOS</t>
  </si>
  <si>
    <t>ACEITAÇÃO</t>
  </si>
  <si>
    <t>CONFORME</t>
  </si>
  <si>
    <t>NÃO APRESENTADO</t>
  </si>
  <si>
    <t>NÃO CONFORME.</t>
  </si>
  <si>
    <t>MISTURA</t>
  </si>
  <si>
    <t>EMPRESA:</t>
  </si>
  <si>
    <t>GRANULOMETRIA</t>
  </si>
  <si>
    <t>#</t>
  </si>
  <si>
    <t>% PASS</t>
  </si>
  <si>
    <t>INFERIOR</t>
  </si>
  <si>
    <t>SUPERIOR</t>
  </si>
  <si>
    <t>PENEIRAS</t>
  </si>
  <si>
    <t>ASTM</t>
  </si>
  <si>
    <t>(mm)</t>
  </si>
  <si>
    <t>#4</t>
  </si>
  <si>
    <t>#10</t>
  </si>
  <si>
    <t>#40</t>
  </si>
  <si>
    <t>#200</t>
  </si>
  <si>
    <t>#1 1/2"</t>
  </si>
  <si>
    <t>#1"</t>
  </si>
  <si>
    <t>#3/4"</t>
  </si>
  <si>
    <t>#3/8"</t>
  </si>
  <si>
    <t>ORIGEM AGREG. GAÚDO:</t>
  </si>
  <si>
    <t>ORIGEM AGREG. MIÚDO:</t>
  </si>
  <si>
    <t>FAIXAS</t>
  </si>
  <si>
    <t>DNER-ME 089/94</t>
  </si>
  <si>
    <t>ABNT NBR 12052</t>
  </si>
  <si>
    <t>&lt;15%</t>
  </si>
  <si>
    <t>Módulo de resiliência</t>
  </si>
  <si>
    <t>Conforme especifcado em projeto</t>
  </si>
  <si>
    <t>DNIT 135 – ME</t>
  </si>
  <si>
    <t>ANÁLISE DE DOSAGEM DE MATERIAIS - BRITA GRADUADA SIMPLES</t>
  </si>
  <si>
    <t>FAIXA ESPECIFICADA:</t>
  </si>
  <si>
    <t>TRAÇO</t>
  </si>
  <si>
    <t>MATERIAIS</t>
  </si>
  <si>
    <t>TIPO</t>
  </si>
  <si>
    <t>PROPORÇÃO</t>
  </si>
  <si>
    <t>MAT. 01</t>
  </si>
  <si>
    <t>MAT. 02</t>
  </si>
  <si>
    <t>MAT. 03</t>
  </si>
  <si>
    <t>MAT. 04</t>
  </si>
  <si>
    <t>MAT. 05</t>
  </si>
  <si>
    <t>BRITA 2’’</t>
  </si>
  <si>
    <t>BRITA ½’’</t>
  </si>
  <si>
    <t>PEDRISCO 3/8’’</t>
  </si>
  <si>
    <t>PÓ COM FILLER</t>
  </si>
  <si>
    <t>PROJETO</t>
  </si>
  <si>
    <t>DENS. MÁX.S SECA</t>
  </si>
  <si>
    <t xml:space="preserve">UMIDADE ÓTIMA </t>
  </si>
  <si>
    <t>EXPANSÃO</t>
  </si>
  <si>
    <t>ABSORÇÃO</t>
  </si>
  <si>
    <t xml:space="preserve">MASSA ESPECÍFICA APARENTE SECA MÁXIMA INTEGRAL - MEI </t>
  </si>
  <si>
    <t>PARÂMETROS COMPOSIÇÃO</t>
  </si>
  <si>
    <t>PERCENTUAL QUE PASSA NA # 200 &lt; 2/3 # 40</t>
  </si>
  <si>
    <t># 200 &lt; 2/3 # 40</t>
  </si>
  <si>
    <t>PERCENTUAL # Nº 40 &gt; 12 %</t>
  </si>
  <si>
    <t>&gt; 12 %</t>
  </si>
  <si>
    <t>PERCENTUAL # Nº 4 - # Nº40 = &gt;20 &lt;30</t>
  </si>
  <si>
    <t>&gt;20 &lt;30</t>
  </si>
  <si>
    <t>Equivalente de areia</t>
  </si>
  <si>
    <t>ABNT 6465</t>
  </si>
  <si>
    <t>DNER - ME 049/74</t>
  </si>
  <si>
    <t>&lt;40%</t>
  </si>
  <si>
    <t>≥40%</t>
  </si>
  <si>
    <t>CBR (ISC)
Energia modificada</t>
  </si>
  <si>
    <t>Expansão</t>
  </si>
  <si>
    <t xml:space="preserve">CBR ≥100% </t>
  </si>
  <si>
    <t xml:space="preserve">Expansão ≤0,3% </t>
  </si>
  <si>
    <t>Durabilidade com Sulfato
Agregado Miúdo</t>
  </si>
  <si>
    <t>&lt;12%</t>
  </si>
  <si>
    <t>DENS. REAL - AGREG. GRAÚDO</t>
  </si>
  <si>
    <r>
      <rPr>
        <sz val="11"/>
        <rFont val="Aptos Narrow"/>
        <family val="2"/>
      </rPr>
      <t>≤ 20%</t>
    </r>
  </si>
  <si>
    <t>DENS. APARENTE - AGREG. GRAÚDO</t>
  </si>
  <si>
    <t>DENS. EFETIVA - AGREG. GRAÚDO</t>
  </si>
  <si>
    <t>Índice de Forma - Lamelaridade</t>
  </si>
  <si>
    <t>DER/PR-FX I</t>
  </si>
  <si>
    <t>DER/PR-FX II</t>
  </si>
  <si>
    <t>DER/PR-FX III</t>
  </si>
  <si>
    <t>#2</t>
  </si>
  <si>
    <t>DNIT-FX 'A'</t>
  </si>
  <si>
    <t>DNIT-FX 'B'</t>
  </si>
  <si>
    <t>DNIT-FX 'C'</t>
  </si>
  <si>
    <t>DNIT-FX 'D'</t>
  </si>
  <si>
    <t>DNIT-FX 'E'</t>
  </si>
  <si>
    <t>DNIT-FX 'F'</t>
  </si>
  <si>
    <t>DER/SP-FX 'A'</t>
  </si>
  <si>
    <t>DER/SP-FX 'B'</t>
  </si>
  <si>
    <t>DER/SP-FX 'C'</t>
  </si>
  <si>
    <t>DER/SP-FX 'D'</t>
  </si>
  <si>
    <t>A</t>
  </si>
  <si>
    <t>B</t>
  </si>
  <si>
    <t>C</t>
  </si>
  <si>
    <t>D</t>
  </si>
  <si>
    <t>E</t>
  </si>
  <si>
    <t>F</t>
  </si>
  <si>
    <t>G</t>
  </si>
  <si>
    <t>AGREGADOS</t>
  </si>
  <si>
    <t>Durabilidade com Sulfato
Agregado Graúdo</t>
  </si>
  <si>
    <t>FR-ENG-EPR-029
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</si>
</sst>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00"/>
  </numFmts>
  <fonts count="1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10"/>
      <name val="Aptos Narrow"/>
      <family val="2"/>
      <scheme val="minor"/>
    </font>
    <font>
      <b/>
      <sz val="10"/>
      <color indexed="12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rial"/>
      <family val="2"/>
    </font>
    <font>
      <b/>
      <sz val="12"/>
      <color theme="1"/>
      <name val="Aptos Narrow"/>
      <family val="2"/>
      <scheme val="minor"/>
    </font>
    <font>
      <sz val="11"/>
      <name val="Aptos Narrow"/>
      <family val="2"/>
    </font>
    <font>
      <b/>
      <sz val="12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3057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rgb="FFEFEBD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6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0" fillId="2" borderId="0" xfId="0" applyFill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1" xfId="0" applyBorder="1"/>
    <xf numFmtId="0" fontId="6" fillId="0" borderId="1" xfId="0" applyFont="1" applyBorder="1" applyAlignment="1" applyProtection="1">
      <alignment horizontal="center" vertical="center"/>
      <protection hidden="1"/>
    </xf>
    <xf numFmtId="164" fontId="8" fillId="5" borderId="1" xfId="0" applyNumberFormat="1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 applyProtection="1">
      <alignment horizontal="center" vertical="center"/>
      <protection hidden="1"/>
    </xf>
    <xf numFmtId="164" fontId="6" fillId="6" borderId="1" xfId="0" applyNumberFormat="1" applyFont="1" applyFill="1" applyBorder="1" applyAlignment="1" applyProtection="1">
      <alignment horizontal="center"/>
      <protection locked="0"/>
    </xf>
    <xf numFmtId="43" fontId="6" fillId="5" borderId="1" xfId="1" applyFont="1" applyFill="1" applyBorder="1" applyAlignment="1" applyProtection="1">
      <alignment horizontal="center" vertical="center"/>
      <protection hidden="1"/>
    </xf>
    <xf numFmtId="0" fontId="11" fillId="8" borderId="1" xfId="2" applyFont="1" applyFill="1" applyBorder="1" applyAlignment="1">
      <alignment horizontal="center" vertical="center"/>
    </xf>
    <xf numFmtId="0" fontId="11" fillId="8" borderId="1" xfId="2" applyFont="1" applyFill="1" applyBorder="1" applyAlignment="1">
      <alignment horizontal="center" vertical="center" wrapText="1"/>
    </xf>
    <xf numFmtId="16" fontId="11" fillId="8" borderId="1" xfId="2" applyNumberFormat="1" applyFont="1" applyFill="1" applyBorder="1" applyAlignment="1">
      <alignment horizontal="center" vertical="center"/>
    </xf>
    <xf numFmtId="2" fontId="11" fillId="8" borderId="1" xfId="2" applyNumberFormat="1" applyFont="1" applyFill="1" applyBorder="1" applyAlignment="1">
      <alignment horizontal="center" vertical="center"/>
    </xf>
    <xf numFmtId="165" fontId="11" fillId="8" borderId="1" xfId="2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11" fillId="8" borderId="0" xfId="2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hidden="1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16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/>
    </xf>
    <xf numFmtId="165" fontId="3" fillId="5" borderId="0" xfId="0" applyNumberFormat="1" applyFont="1" applyFill="1" applyAlignment="1" applyProtection="1">
      <alignment horizontal="center" vertical="center"/>
      <protection locked="0"/>
    </xf>
    <xf numFmtId="0" fontId="3" fillId="2" borderId="9" xfId="0" applyFont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2" fillId="5" borderId="1" xfId="0" applyFont="1" applyFill="1" applyBorder="1"/>
    <xf numFmtId="0" fontId="12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2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0" fillId="7" borderId="4" xfId="2" applyFont="1" applyFill="1" applyBorder="1" applyAlignment="1">
      <alignment horizontal="center" vertical="center"/>
    </xf>
    <xf numFmtId="0" fontId="10" fillId="7" borderId="2" xfId="2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5" fillId="4" borderId="1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4 3" xfId="2" xr:uid="{188142E0-2F75-4A95-9848-F82C8DBADB70}"/>
    <cellStyle name="Vírgula" xfId="1" builtinId="3"/>
  </cellStyles>
  <dxfs count="6"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49212</xdr:colOff>
      <xdr:row>1</xdr:row>
      <xdr:rowOff>387173</xdr:rowOff>
    </xdr:from>
    <xdr:ext cx="1018687" cy="569157"/>
    <xdr:pic>
      <xdr:nvPicPr>
        <xdr:cNvPr id="2" name="Imagem 1" descr="Grupo EPR - Grupo EPR">
          <a:extLst>
            <a:ext uri="{FF2B5EF4-FFF2-40B4-BE49-F238E27FC236}">
              <a16:creationId xmlns:a16="http://schemas.microsoft.com/office/drawing/2014/main" id="{628E303C-634A-42B7-97BC-945A551E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41" y="573938"/>
          <a:ext cx="1018687" cy="569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626A-1FA6-43A5-BC41-4E6AB2022E0B}">
  <dimension ref="B2:P47"/>
  <sheetViews>
    <sheetView showGridLines="0" tabSelected="1" zoomScale="85" zoomScaleNormal="85" zoomScaleSheetLayoutView="70" workbookViewId="0">
      <selection activeCell="K2" sqref="K2:K4"/>
    </sheetView>
  </sheetViews>
  <sheetFormatPr defaultRowHeight="15" x14ac:dyDescent="0.25"/>
  <cols>
    <col min="1" max="1" width="3.5703125" customWidth="1"/>
    <col min="2" max="2" width="15.7109375" customWidth="1"/>
    <col min="3" max="8" width="10.7109375" customWidth="1"/>
    <col min="9" max="9" width="13.5703125" customWidth="1"/>
    <col min="10" max="10" width="19.7109375" customWidth="1"/>
    <col min="11" max="11" width="21" customWidth="1"/>
    <col min="13" max="13" width="9.28515625" customWidth="1"/>
    <col min="14" max="14" width="7.7109375" customWidth="1"/>
    <col min="16" max="16" width="8.7109375" style="10" customWidth="1"/>
  </cols>
  <sheetData>
    <row r="2" spans="2:16" ht="18.75" customHeight="1" x14ac:dyDescent="0.25">
      <c r="B2" s="39"/>
      <c r="C2" s="60" t="s">
        <v>43</v>
      </c>
      <c r="D2" s="60"/>
      <c r="E2" s="60"/>
      <c r="F2" s="60"/>
      <c r="G2" s="60"/>
      <c r="H2" s="60"/>
      <c r="I2" s="60"/>
      <c r="J2" s="60"/>
      <c r="K2" s="61" t="s">
        <v>110</v>
      </c>
      <c r="P2" s="10" t="s">
        <v>13</v>
      </c>
    </row>
    <row r="3" spans="2:16" ht="18.75" customHeight="1" x14ac:dyDescent="0.25">
      <c r="B3" s="40"/>
      <c r="C3" s="60"/>
      <c r="D3" s="60"/>
      <c r="E3" s="60"/>
      <c r="F3" s="60"/>
      <c r="G3" s="60"/>
      <c r="H3" s="60"/>
      <c r="I3" s="60"/>
      <c r="J3" s="60"/>
      <c r="K3" s="61"/>
    </row>
    <row r="4" spans="2:16" ht="18.75" customHeight="1" x14ac:dyDescent="0.25">
      <c r="B4" s="40"/>
      <c r="C4" s="60"/>
      <c r="D4" s="60"/>
      <c r="E4" s="60"/>
      <c r="F4" s="60"/>
      <c r="G4" s="60"/>
      <c r="H4" s="60"/>
      <c r="I4" s="60"/>
      <c r="J4" s="60"/>
      <c r="K4" s="61"/>
    </row>
    <row r="5" spans="2:16" x14ac:dyDescent="0.25">
      <c r="B5" s="41"/>
      <c r="C5" s="6"/>
      <c r="D5" s="7" t="s">
        <v>3</v>
      </c>
      <c r="E5" s="11"/>
      <c r="F5" s="11"/>
      <c r="G5" s="11"/>
      <c r="H5" s="11"/>
      <c r="I5" s="7" t="s">
        <v>7</v>
      </c>
      <c r="J5" s="7"/>
      <c r="K5" s="5"/>
      <c r="P5" s="10" t="s">
        <v>15</v>
      </c>
    </row>
    <row r="6" spans="2:16" x14ac:dyDescent="0.25">
      <c r="B6" s="41"/>
      <c r="C6" s="6"/>
      <c r="D6" s="7" t="s">
        <v>17</v>
      </c>
      <c r="E6" s="11"/>
      <c r="F6" s="11"/>
      <c r="G6" s="11"/>
      <c r="H6" s="11"/>
      <c r="I6" s="7" t="s">
        <v>34</v>
      </c>
      <c r="J6" s="7"/>
      <c r="K6" s="5"/>
      <c r="P6" s="10" t="s">
        <v>14</v>
      </c>
    </row>
    <row r="7" spans="2:16" x14ac:dyDescent="0.25">
      <c r="B7" s="41"/>
      <c r="C7" s="6"/>
      <c r="D7" s="7" t="s">
        <v>4</v>
      </c>
      <c r="E7" s="11"/>
      <c r="F7" s="11"/>
      <c r="G7" s="11"/>
      <c r="H7" s="11"/>
      <c r="I7" s="7" t="s">
        <v>35</v>
      </c>
      <c r="J7" s="7"/>
      <c r="K7" s="5"/>
    </row>
    <row r="8" spans="2:16" ht="14.65" customHeight="1" x14ac:dyDescent="0.25">
      <c r="B8" s="41"/>
      <c r="C8" s="6"/>
      <c r="D8" s="7" t="s">
        <v>5</v>
      </c>
      <c r="E8" s="12"/>
      <c r="F8" s="12"/>
      <c r="G8" s="12"/>
      <c r="H8" s="12"/>
      <c r="I8" s="7" t="s">
        <v>44</v>
      </c>
      <c r="J8" s="29" t="s">
        <v>88</v>
      </c>
      <c r="K8" s="30"/>
    </row>
    <row r="9" spans="2:16" x14ac:dyDescent="0.25">
      <c r="B9" s="42"/>
      <c r="C9" s="6"/>
      <c r="D9" s="7" t="s">
        <v>6</v>
      </c>
      <c r="E9" s="12"/>
      <c r="F9" s="12"/>
      <c r="G9" s="12"/>
      <c r="H9" s="12"/>
      <c r="I9" s="7" t="s">
        <v>8</v>
      </c>
      <c r="J9" s="7"/>
      <c r="K9" s="5"/>
    </row>
    <row r="10" spans="2:16" x14ac:dyDescent="0.25">
      <c r="B10" s="31"/>
      <c r="C10" s="9"/>
      <c r="D10" s="32"/>
      <c r="E10" s="32"/>
      <c r="F10" s="32"/>
      <c r="G10" s="32"/>
      <c r="H10" s="32"/>
      <c r="I10" s="9"/>
      <c r="J10" s="9"/>
      <c r="K10" s="9"/>
    </row>
    <row r="11" spans="2:16" x14ac:dyDescent="0.25">
      <c r="B11" s="52" t="s">
        <v>64</v>
      </c>
      <c r="C11" s="53"/>
      <c r="D11" s="53"/>
      <c r="E11" s="54"/>
      <c r="H11" s="49" t="s">
        <v>45</v>
      </c>
      <c r="I11" s="50"/>
      <c r="J11" s="51"/>
      <c r="K11" s="9"/>
    </row>
    <row r="12" spans="2:16" x14ac:dyDescent="0.25">
      <c r="B12" s="44" t="s">
        <v>59</v>
      </c>
      <c r="C12" s="44"/>
      <c r="D12" s="44"/>
      <c r="E12" s="27">
        <v>2.4969999999999999</v>
      </c>
      <c r="H12" s="17" t="s">
        <v>46</v>
      </c>
      <c r="I12" s="17" t="s">
        <v>47</v>
      </c>
      <c r="J12" s="17" t="s">
        <v>48</v>
      </c>
      <c r="K12" s="9"/>
    </row>
    <row r="13" spans="2:16" x14ac:dyDescent="0.25">
      <c r="B13" s="44" t="s">
        <v>60</v>
      </c>
      <c r="C13" s="44"/>
      <c r="D13" s="44"/>
      <c r="E13" s="27">
        <v>7</v>
      </c>
      <c r="H13" s="14" t="s">
        <v>49</v>
      </c>
      <c r="I13" s="14" t="s">
        <v>54</v>
      </c>
      <c r="J13" s="27">
        <v>39</v>
      </c>
      <c r="K13" s="9"/>
      <c r="L13" s="9"/>
      <c r="M13" s="9"/>
    </row>
    <row r="14" spans="2:16" x14ac:dyDescent="0.25">
      <c r="B14" s="44" t="s">
        <v>61</v>
      </c>
      <c r="C14" s="44"/>
      <c r="D14" s="44"/>
      <c r="E14" s="27">
        <v>0</v>
      </c>
      <c r="H14" s="14" t="s">
        <v>50</v>
      </c>
      <c r="I14" s="14" t="s">
        <v>55</v>
      </c>
      <c r="J14" s="27">
        <v>10</v>
      </c>
      <c r="K14" s="9"/>
      <c r="L14" s="9"/>
      <c r="M14" s="9"/>
    </row>
    <row r="15" spans="2:16" x14ac:dyDescent="0.25">
      <c r="B15" s="44" t="s">
        <v>82</v>
      </c>
      <c r="C15" s="44"/>
      <c r="D15" s="44"/>
      <c r="E15" s="27">
        <v>3.0339999999999998</v>
      </c>
      <c r="H15" s="14" t="s">
        <v>51</v>
      </c>
      <c r="I15" s="14" t="s">
        <v>56</v>
      </c>
      <c r="J15" s="27">
        <v>15</v>
      </c>
      <c r="K15" s="9"/>
      <c r="L15" s="9"/>
      <c r="M15" s="9"/>
    </row>
    <row r="16" spans="2:16" x14ac:dyDescent="0.25">
      <c r="B16" s="44" t="s">
        <v>84</v>
      </c>
      <c r="C16" s="44"/>
      <c r="D16" s="44"/>
      <c r="E16" s="27">
        <v>3.0339999999999998</v>
      </c>
      <c r="H16" s="14" t="s">
        <v>52</v>
      </c>
      <c r="I16" s="14" t="s">
        <v>57</v>
      </c>
      <c r="J16" s="27">
        <v>36</v>
      </c>
      <c r="K16" s="9"/>
      <c r="L16" s="9"/>
      <c r="M16" s="9"/>
    </row>
    <row r="17" spans="2:11" x14ac:dyDescent="0.25">
      <c r="B17" s="44" t="s">
        <v>85</v>
      </c>
      <c r="C17" s="44"/>
      <c r="D17" s="44"/>
      <c r="E17" s="27">
        <f>(E15+E16)/2</f>
        <v>3.0339999999999998</v>
      </c>
      <c r="H17" s="14" t="s">
        <v>53</v>
      </c>
      <c r="I17" s="14"/>
      <c r="J17" s="27"/>
    </row>
    <row r="18" spans="2:11" x14ac:dyDescent="0.25">
      <c r="B18" s="44" t="s">
        <v>62</v>
      </c>
      <c r="C18" s="44"/>
      <c r="D18" s="44"/>
      <c r="E18" s="27">
        <v>1.1200000000000001</v>
      </c>
      <c r="F18" s="28"/>
      <c r="G18" s="37"/>
      <c r="H18" s="32"/>
      <c r="I18" s="9"/>
    </row>
    <row r="19" spans="2:11" ht="28.15" customHeight="1" x14ac:dyDescent="0.25">
      <c r="B19" s="45" t="s">
        <v>63</v>
      </c>
      <c r="C19" s="45"/>
      <c r="D19" s="45"/>
      <c r="E19" s="36" t="e">
        <f>(100*$E$15*$E$12)/(($E$15*H28)+($E$12*(100-H28)))</f>
        <v>#VALUE!</v>
      </c>
      <c r="F19" s="28"/>
      <c r="G19" s="37"/>
      <c r="H19" s="32"/>
      <c r="I19" s="9"/>
    </row>
    <row r="20" spans="2:11" x14ac:dyDescent="0.25">
      <c r="B20" s="31"/>
      <c r="C20" s="9"/>
      <c r="D20" s="32"/>
      <c r="E20" s="32"/>
      <c r="F20" s="32"/>
      <c r="G20" s="32"/>
      <c r="H20" s="32"/>
      <c r="I20" s="9"/>
      <c r="J20" s="9"/>
      <c r="K20" s="9"/>
    </row>
    <row r="21" spans="2:11" ht="15.75" x14ac:dyDescent="0.25">
      <c r="B21" s="47" t="s">
        <v>18</v>
      </c>
      <c r="C21" s="47"/>
      <c r="D21" s="47"/>
      <c r="E21" s="47"/>
      <c r="F21" s="47"/>
      <c r="G21" s="47"/>
      <c r="H21" s="47"/>
      <c r="I21" s="47"/>
      <c r="J21" s="47"/>
      <c r="K21" s="47"/>
    </row>
    <row r="22" spans="2:11" ht="14.65" customHeight="1" x14ac:dyDescent="0.25">
      <c r="B22" s="33" t="s">
        <v>9</v>
      </c>
      <c r="C22" s="33" t="str">
        <f>IF(I13="","",I13)</f>
        <v>BRITA 2’’</v>
      </c>
      <c r="D22" s="34" t="str">
        <f>IF(I14="","",I14)</f>
        <v>BRITA ½’’</v>
      </c>
      <c r="E22" s="33" t="str">
        <f>IF(I15="","",I15)</f>
        <v>PEDRISCO 3/8’’</v>
      </c>
      <c r="F22" s="33" t="str">
        <f>IF(I16="","",I16)</f>
        <v>PÓ COM FILLER</v>
      </c>
      <c r="G22" s="33" t="str">
        <f>IF(I17="","",I17)</f>
        <v/>
      </c>
      <c r="H22" s="35" t="s">
        <v>58</v>
      </c>
      <c r="I22" s="48" t="str">
        <f>J8</f>
        <v>DER/PR-FX II</v>
      </c>
      <c r="J22" s="48"/>
      <c r="K22" s="48" t="s">
        <v>12</v>
      </c>
    </row>
    <row r="23" spans="2:11" x14ac:dyDescent="0.25">
      <c r="B23" s="33" t="s">
        <v>48</v>
      </c>
      <c r="C23" s="29">
        <f>IF(J13="","",J13)</f>
        <v>39</v>
      </c>
      <c r="D23" s="29">
        <f>IF(J14="","",J14)</f>
        <v>10</v>
      </c>
      <c r="E23" s="29">
        <f>IF(J15="","",J15)</f>
        <v>15</v>
      </c>
      <c r="F23" s="29">
        <f>IF(J16="","",J16)</f>
        <v>36</v>
      </c>
      <c r="G23" s="29" t="str">
        <f>IF(J17="","",J17)</f>
        <v/>
      </c>
      <c r="H23" s="14" t="s">
        <v>20</v>
      </c>
      <c r="I23" s="18" t="s">
        <v>21</v>
      </c>
      <c r="J23" s="18" t="s">
        <v>22</v>
      </c>
      <c r="K23" s="48"/>
    </row>
    <row r="24" spans="2:11" x14ac:dyDescent="0.25">
      <c r="B24" s="14" t="s">
        <v>19</v>
      </c>
      <c r="C24" s="14" t="s">
        <v>20</v>
      </c>
      <c r="D24" s="14" t="s">
        <v>20</v>
      </c>
      <c r="E24" s="14" t="s">
        <v>20</v>
      </c>
      <c r="F24" s="14" t="s">
        <v>20</v>
      </c>
      <c r="G24" s="14" t="s">
        <v>20</v>
      </c>
      <c r="H24" s="14"/>
      <c r="I24" s="18"/>
      <c r="J24" s="18"/>
      <c r="K24" s="18"/>
    </row>
    <row r="25" spans="2:11" x14ac:dyDescent="0.25">
      <c r="B25" s="14" t="str">
        <f>FAIXAS!B5</f>
        <v>#2</v>
      </c>
      <c r="C25" s="14"/>
      <c r="D25" s="14"/>
      <c r="E25" s="14"/>
      <c r="F25" s="14"/>
      <c r="G25" s="14"/>
      <c r="H25" s="15" t="str">
        <f>IF(E25="","",SUM(C25:G25))</f>
        <v/>
      </c>
      <c r="I25" s="16" t="str">
        <f>IF(_xlfn.XLOOKUP($J$8&amp;$I$23,FAIXAS!$4:$4,FAIXAS!$5:$5)=0,"",_xlfn.XLOOKUP($J$8&amp;$I$23,FAIXAS!$4:$4,FAIXAS!$5:$5))</f>
        <v/>
      </c>
      <c r="J25" s="16" t="str">
        <f>IF(_xlfn.XLOOKUP($J$8&amp;$J$23,FAIXAS!$4:$4,FAIXAS!$5:$5)=0,"",_xlfn.XLOOKUP($J$8&amp;$J$23,FAIXAS!$4:$4,FAIXAS!$5:$5))</f>
        <v/>
      </c>
      <c r="K25" s="26" t="str">
        <f t="shared" ref="K25:K33" si="0">IF(H25="","",IF(H25&lt;I25,"DESCONFORME",IF(H25&gt;J25,"DESCONFORME","CONFORME")))</f>
        <v/>
      </c>
    </row>
    <row r="26" spans="2:11" x14ac:dyDescent="0.25">
      <c r="B26" s="14" t="str">
        <f>FAIXAS!B6</f>
        <v>#1 1/2"</v>
      </c>
      <c r="C26" s="14"/>
      <c r="D26" s="14"/>
      <c r="E26" s="14"/>
      <c r="F26" s="14"/>
      <c r="G26" s="14"/>
      <c r="H26" s="15" t="str">
        <f>IF(E26="","",SUM(C26:G26))</f>
        <v/>
      </c>
      <c r="I26" s="16">
        <f>IF(_xlfn.XLOOKUP($J$8&amp;$I$23,FAIXAS!$4:$4,FAIXAS!$6:$6)=0,"",_xlfn.XLOOKUP($J$8&amp;$I$23,FAIXAS!$4:$4,FAIXAS!$6:$6))</f>
        <v>100</v>
      </c>
      <c r="J26" s="16">
        <f>IF(_xlfn.XLOOKUP($J$8&amp;$J$23,FAIXAS!$4:$4,FAIXAS!$6:$6)=0,"",_xlfn.XLOOKUP($J$8&amp;$J$23,FAIXAS!$4:$4,FAIXAS!$6:$6))</f>
        <v>100</v>
      </c>
      <c r="K26" s="26" t="str">
        <f t="shared" si="0"/>
        <v/>
      </c>
    </row>
    <row r="27" spans="2:11" x14ac:dyDescent="0.25">
      <c r="B27" s="14" t="str">
        <f>FAIXAS!B7</f>
        <v>#1"</v>
      </c>
      <c r="C27" s="14"/>
      <c r="D27" s="14"/>
      <c r="E27" s="14"/>
      <c r="F27" s="14"/>
      <c r="G27" s="14"/>
      <c r="H27" s="15" t="str">
        <f t="shared" ref="H27:H33" si="1">IF(E27="","",SUM(C27:G27))</f>
        <v/>
      </c>
      <c r="I27" s="16" t="str">
        <f>IF(_xlfn.XLOOKUP($J$8&amp;$I$23,FAIXAS!$4:$4,FAIXAS!$7:$7)=0,"",_xlfn.XLOOKUP($J$8&amp;$I$23,FAIXAS!$4:$4,FAIXAS!$7:$7))</f>
        <v/>
      </c>
      <c r="J27" s="16" t="str">
        <f>IF(_xlfn.XLOOKUP($J$8&amp;$J$23,FAIXAS!$4:$4,FAIXAS!$7:$7)=0,"",_xlfn.XLOOKUP($J$8&amp;$J$23,FAIXAS!$4:$4,FAIXAS!$7:$7))</f>
        <v/>
      </c>
      <c r="K27" s="26" t="str">
        <f t="shared" si="0"/>
        <v/>
      </c>
    </row>
    <row r="28" spans="2:11" x14ac:dyDescent="0.25">
      <c r="B28" s="14" t="str">
        <f>FAIXAS!B8</f>
        <v>#3/4"</v>
      </c>
      <c r="C28" s="14"/>
      <c r="D28" s="14"/>
      <c r="E28" s="14"/>
      <c r="F28" s="14"/>
      <c r="G28" s="14"/>
      <c r="H28" s="15" t="str">
        <f t="shared" si="1"/>
        <v/>
      </c>
      <c r="I28" s="16">
        <f>IF(_xlfn.XLOOKUP($J$8&amp;$I$23,FAIXAS!$4:$4,FAIXAS!$8:$8)=0,"",_xlfn.XLOOKUP($J$8&amp;$I$23,FAIXAS!$4:$4,FAIXAS!$8:$8))</f>
        <v>60</v>
      </c>
      <c r="J28" s="16">
        <f>IF(_xlfn.XLOOKUP($J$8&amp;$J$23,FAIXAS!$4:$4,FAIXAS!$8:$8)=0,"",_xlfn.XLOOKUP($J$8&amp;$J$23,FAIXAS!$4:$4,FAIXAS!$8:$8))</f>
        <v>95</v>
      </c>
      <c r="K28" s="26" t="str">
        <f t="shared" si="0"/>
        <v/>
      </c>
    </row>
    <row r="29" spans="2:11" x14ac:dyDescent="0.25">
      <c r="B29" s="14" t="str">
        <f>FAIXAS!B9</f>
        <v>#3/8"</v>
      </c>
      <c r="C29" s="14"/>
      <c r="D29" s="14"/>
      <c r="E29" s="14"/>
      <c r="F29" s="14"/>
      <c r="G29" s="14"/>
      <c r="H29" s="15" t="str">
        <f t="shared" si="1"/>
        <v/>
      </c>
      <c r="I29" s="16">
        <f>IF(_xlfn.XLOOKUP($J$8&amp;$I$23,FAIXAS!$4:$4,FAIXAS!$9:$9)=0,"",_xlfn.XLOOKUP($J$8&amp;$I$23,FAIXAS!$4:$4,FAIXAS!$9:$9))</f>
        <v>40</v>
      </c>
      <c r="J29" s="16">
        <f>IF(_xlfn.XLOOKUP($J$8&amp;$J$23,FAIXAS!$4:$4,FAIXAS!$9:$9)=0,"",_xlfn.XLOOKUP($J$8&amp;$J$23,FAIXAS!$4:$4,FAIXAS!$9:$9))</f>
        <v>75</v>
      </c>
      <c r="K29" s="26" t="str">
        <f t="shared" si="0"/>
        <v/>
      </c>
    </row>
    <row r="30" spans="2:11" x14ac:dyDescent="0.25">
      <c r="B30" s="14" t="str">
        <f>FAIXAS!B10</f>
        <v>#4</v>
      </c>
      <c r="C30" s="14"/>
      <c r="D30" s="14"/>
      <c r="E30" s="14"/>
      <c r="F30" s="14"/>
      <c r="G30" s="14"/>
      <c r="H30" s="15" t="str">
        <f t="shared" si="1"/>
        <v/>
      </c>
      <c r="I30" s="16">
        <f>IF(_xlfn.XLOOKUP($J$8&amp;$I$23,FAIXAS!$4:$4,FAIXAS!$10:$10)=0,"",_xlfn.XLOOKUP($J$8&amp;$I$23,FAIXAS!$4:$4,FAIXAS!$10:$10))</f>
        <v>25</v>
      </c>
      <c r="J30" s="16">
        <f>IF(_xlfn.XLOOKUP($J$8&amp;$J$23,FAIXAS!$4:$4,FAIXAS!$10:$10)=0,"",_xlfn.XLOOKUP($J$8&amp;$J$23,FAIXAS!$4:$4,FAIXAS!$10:$10))</f>
        <v>60</v>
      </c>
      <c r="K30" s="26" t="str">
        <f t="shared" si="0"/>
        <v/>
      </c>
    </row>
    <row r="31" spans="2:11" x14ac:dyDescent="0.25">
      <c r="B31" s="14" t="str">
        <f>FAIXAS!B11</f>
        <v>#10</v>
      </c>
      <c r="C31" s="14"/>
      <c r="D31" s="14"/>
      <c r="E31" s="14"/>
      <c r="F31" s="14"/>
      <c r="G31" s="14"/>
      <c r="H31" s="15" t="str">
        <f t="shared" si="1"/>
        <v/>
      </c>
      <c r="I31" s="16">
        <f>IF(_xlfn.XLOOKUP($J$8&amp;$I$23,FAIXAS!$4:$4,FAIXAS!$11:$11)=0,"",_xlfn.XLOOKUP($J$8&amp;$I$23,FAIXAS!$4:$4,FAIXAS!$11:$11))</f>
        <v>15</v>
      </c>
      <c r="J31" s="16">
        <f>IF(_xlfn.XLOOKUP($J$8&amp;$J$23,FAIXAS!$4:$4,FAIXAS!$11:$11)=0,"",_xlfn.XLOOKUP($J$8&amp;$J$23,FAIXAS!$4:$4,FAIXAS!$11:$11))</f>
        <v>45</v>
      </c>
      <c r="K31" s="26" t="str">
        <f t="shared" si="0"/>
        <v/>
      </c>
    </row>
    <row r="32" spans="2:11" x14ac:dyDescent="0.25">
      <c r="B32" s="14" t="str">
        <f>FAIXAS!B12</f>
        <v>#40</v>
      </c>
      <c r="C32" s="14"/>
      <c r="D32" s="14"/>
      <c r="E32" s="14"/>
      <c r="F32" s="14"/>
      <c r="G32" s="14"/>
      <c r="H32" s="15" t="str">
        <f t="shared" si="1"/>
        <v/>
      </c>
      <c r="I32" s="16">
        <f>IF(_xlfn.XLOOKUP($J$8&amp;$I$23,FAIXAS!$4:$4,FAIXAS!$12:$12)=0,"",_xlfn.XLOOKUP($J$8&amp;$I$23,FAIXAS!$4:$4,FAIXAS!$12:$12))</f>
        <v>8</v>
      </c>
      <c r="J32" s="16">
        <f>IF(_xlfn.XLOOKUP($J$8&amp;$J$23,FAIXAS!$4:$4,FAIXAS!$12:$12)=0,"",_xlfn.XLOOKUP($J$8&amp;$J$23,FAIXAS!$4:$4,FAIXAS!$12:$12))</f>
        <v>25</v>
      </c>
      <c r="K32" s="26" t="str">
        <f t="shared" si="0"/>
        <v/>
      </c>
    </row>
    <row r="33" spans="2:11" x14ac:dyDescent="0.25">
      <c r="B33" s="14" t="str">
        <f>FAIXAS!B13</f>
        <v>#200</v>
      </c>
      <c r="C33" s="14"/>
      <c r="D33" s="14"/>
      <c r="E33" s="14"/>
      <c r="F33" s="14"/>
      <c r="G33" s="14"/>
      <c r="H33" s="15" t="str">
        <f t="shared" si="1"/>
        <v/>
      </c>
      <c r="I33" s="16">
        <f>IF(_xlfn.XLOOKUP($J$8&amp;$I$23,FAIXAS!$4:$4,FAIXAS!$13:$13)=0,"",_xlfn.XLOOKUP($J$8&amp;$I$23,FAIXAS!$4:$4,FAIXAS!$13:$13))</f>
        <v>2</v>
      </c>
      <c r="J33" s="16">
        <f>IF(_xlfn.XLOOKUP($J$8&amp;$J$23,FAIXAS!$4:$4,FAIXAS!$13:$13)=0,"",_xlfn.XLOOKUP($J$8&amp;$J$23,FAIXAS!$4:$4,FAIXAS!$13:$13))</f>
        <v>10</v>
      </c>
      <c r="K33" s="26" t="str">
        <f t="shared" si="0"/>
        <v/>
      </c>
    </row>
    <row r="34" spans="2:11" x14ac:dyDescent="0.25">
      <c r="I34" s="9"/>
    </row>
    <row r="35" spans="2:11" ht="43.5" customHeight="1" x14ac:dyDescent="0.25">
      <c r="B35" s="33" t="s">
        <v>9</v>
      </c>
      <c r="C35" s="48" t="s">
        <v>2</v>
      </c>
      <c r="D35" s="48"/>
      <c r="E35" s="48"/>
      <c r="F35" s="48" t="s">
        <v>10</v>
      </c>
      <c r="G35" s="48"/>
      <c r="H35" s="48"/>
      <c r="I35" s="33" t="s">
        <v>1</v>
      </c>
      <c r="J35" s="33" t="s">
        <v>11</v>
      </c>
      <c r="K35" s="33" t="s">
        <v>12</v>
      </c>
    </row>
    <row r="36" spans="2:11" ht="33.4" customHeight="1" x14ac:dyDescent="0.25">
      <c r="B36" s="55" t="s">
        <v>16</v>
      </c>
      <c r="C36" s="46" t="s">
        <v>65</v>
      </c>
      <c r="D36" s="46"/>
      <c r="E36" s="46"/>
      <c r="F36" s="46" t="s">
        <v>66</v>
      </c>
      <c r="G36" s="46"/>
      <c r="H36" s="46"/>
      <c r="I36" s="1"/>
      <c r="J36" s="36" t="e">
        <f>H32/3*2</f>
        <v>#VALUE!</v>
      </c>
      <c r="K36" s="1"/>
    </row>
    <row r="37" spans="2:11" x14ac:dyDescent="0.25">
      <c r="B37" s="56"/>
      <c r="C37" s="46" t="s">
        <v>67</v>
      </c>
      <c r="D37" s="46"/>
      <c r="E37" s="46"/>
      <c r="F37" s="46" t="s">
        <v>68</v>
      </c>
      <c r="G37" s="46"/>
      <c r="H37" s="46"/>
      <c r="I37" s="1"/>
      <c r="J37" s="36" t="str">
        <f>H32</f>
        <v/>
      </c>
      <c r="K37" s="1"/>
    </row>
    <row r="38" spans="2:11" ht="33.4" customHeight="1" x14ac:dyDescent="0.25">
      <c r="B38" s="56"/>
      <c r="C38" s="46" t="s">
        <v>69</v>
      </c>
      <c r="D38" s="46"/>
      <c r="E38" s="46"/>
      <c r="F38" s="46" t="s">
        <v>70</v>
      </c>
      <c r="G38" s="46"/>
      <c r="H38" s="46"/>
      <c r="I38" s="1"/>
      <c r="J38" s="36" t="e">
        <f>H30-H32</f>
        <v>#VALUE!</v>
      </c>
      <c r="K38" s="1"/>
    </row>
    <row r="39" spans="2:11" x14ac:dyDescent="0.25">
      <c r="B39" s="57"/>
      <c r="C39" s="46" t="s">
        <v>40</v>
      </c>
      <c r="D39" s="46"/>
      <c r="E39" s="46"/>
      <c r="F39" s="46" t="s">
        <v>41</v>
      </c>
      <c r="G39" s="46"/>
      <c r="H39" s="46"/>
      <c r="I39" s="1" t="s">
        <v>42</v>
      </c>
      <c r="J39" s="1"/>
      <c r="K39" s="1"/>
    </row>
    <row r="40" spans="2:11" x14ac:dyDescent="0.25">
      <c r="B40" s="8"/>
      <c r="C40" s="38"/>
      <c r="D40" s="38"/>
      <c r="E40" s="38"/>
      <c r="F40" s="4"/>
      <c r="G40" s="4"/>
      <c r="H40" s="4"/>
      <c r="I40" s="4"/>
      <c r="J40" s="4"/>
      <c r="K40" s="3"/>
    </row>
    <row r="41" spans="2:11" ht="28.9" customHeight="1" x14ac:dyDescent="0.25">
      <c r="B41" s="43" t="s">
        <v>108</v>
      </c>
      <c r="C41" s="46" t="s">
        <v>0</v>
      </c>
      <c r="D41" s="46"/>
      <c r="E41" s="46"/>
      <c r="F41" s="46" t="s">
        <v>74</v>
      </c>
      <c r="G41" s="46"/>
      <c r="H41" s="46"/>
      <c r="I41" s="1" t="s">
        <v>72</v>
      </c>
      <c r="J41" s="2"/>
      <c r="K41" s="1"/>
    </row>
    <row r="42" spans="2:11" ht="58.15" customHeight="1" x14ac:dyDescent="0.25">
      <c r="B42" s="43"/>
      <c r="C42" s="46" t="s">
        <v>109</v>
      </c>
      <c r="D42" s="46"/>
      <c r="E42" s="46"/>
      <c r="F42" s="46" t="s">
        <v>81</v>
      </c>
      <c r="G42" s="46"/>
      <c r="H42" s="46"/>
      <c r="I42" s="1" t="s">
        <v>37</v>
      </c>
      <c r="J42" s="2"/>
      <c r="K42" s="1"/>
    </row>
    <row r="43" spans="2:11" ht="58.15" customHeight="1" x14ac:dyDescent="0.25">
      <c r="B43" s="43"/>
      <c r="C43" s="46" t="s">
        <v>80</v>
      </c>
      <c r="D43" s="46"/>
      <c r="E43" s="46"/>
      <c r="F43" s="46" t="s">
        <v>39</v>
      </c>
      <c r="G43" s="46"/>
      <c r="H43" s="46"/>
      <c r="I43" s="1" t="s">
        <v>37</v>
      </c>
      <c r="J43" s="2"/>
      <c r="K43" s="1"/>
    </row>
    <row r="44" spans="2:11" ht="28.9" customHeight="1" x14ac:dyDescent="0.25">
      <c r="B44" s="43"/>
      <c r="C44" s="46" t="s">
        <v>71</v>
      </c>
      <c r="D44" s="46"/>
      <c r="E44" s="46"/>
      <c r="F44" s="46" t="s">
        <v>75</v>
      </c>
      <c r="G44" s="46"/>
      <c r="H44" s="46"/>
      <c r="I44" s="1" t="s">
        <v>38</v>
      </c>
      <c r="J44" s="2"/>
      <c r="K44" s="1"/>
    </row>
    <row r="45" spans="2:11" ht="43.5" customHeight="1" x14ac:dyDescent="0.25">
      <c r="B45" s="43"/>
      <c r="C45" s="46" t="s">
        <v>76</v>
      </c>
      <c r="D45" s="46"/>
      <c r="E45" s="46"/>
      <c r="F45" s="46" t="s">
        <v>78</v>
      </c>
      <c r="G45" s="46"/>
      <c r="H45" s="46"/>
      <c r="I45" s="1" t="s">
        <v>73</v>
      </c>
      <c r="J45" s="1"/>
      <c r="K45" s="1"/>
    </row>
    <row r="46" spans="2:11" ht="28.9" customHeight="1" x14ac:dyDescent="0.25">
      <c r="B46" s="43"/>
      <c r="C46" s="46" t="s">
        <v>77</v>
      </c>
      <c r="D46" s="46"/>
      <c r="E46" s="46"/>
      <c r="F46" s="46" t="s">
        <v>79</v>
      </c>
      <c r="G46" s="46"/>
      <c r="H46" s="46"/>
      <c r="I46" s="1" t="s">
        <v>73</v>
      </c>
      <c r="J46" s="1"/>
      <c r="K46" s="1"/>
    </row>
    <row r="47" spans="2:11" ht="43.5" customHeight="1" x14ac:dyDescent="0.25">
      <c r="B47" s="43"/>
      <c r="C47" s="46" t="s">
        <v>86</v>
      </c>
      <c r="D47" s="46"/>
      <c r="E47" s="46"/>
      <c r="F47" s="46" t="s">
        <v>83</v>
      </c>
      <c r="G47" s="46"/>
      <c r="H47" s="46"/>
      <c r="I47" s="1"/>
      <c r="J47" s="1"/>
      <c r="K47" s="1"/>
    </row>
  </sheetData>
  <autoFilter ref="B35:K47" xr:uid="{BF713FD8-F81C-4230-BC71-5817450A3E56}"/>
  <mergeCells count="42">
    <mergeCell ref="K2:K4"/>
    <mergeCell ref="C2:J4"/>
    <mergeCell ref="C46:E46"/>
    <mergeCell ref="C47:E47"/>
    <mergeCell ref="F41:H41"/>
    <mergeCell ref="F42:H42"/>
    <mergeCell ref="F43:H43"/>
    <mergeCell ref="F44:H44"/>
    <mergeCell ref="F45:H45"/>
    <mergeCell ref="F46:H46"/>
    <mergeCell ref="F47:H47"/>
    <mergeCell ref="H11:J11"/>
    <mergeCell ref="C35:E35"/>
    <mergeCell ref="C36:E36"/>
    <mergeCell ref="C37:E37"/>
    <mergeCell ref="C38:E38"/>
    <mergeCell ref="F35:H35"/>
    <mergeCell ref="F36:H36"/>
    <mergeCell ref="F37:H37"/>
    <mergeCell ref="F38:H38"/>
    <mergeCell ref="B11:E11"/>
    <mergeCell ref="B12:D12"/>
    <mergeCell ref="B13:D13"/>
    <mergeCell ref="B14:D14"/>
    <mergeCell ref="B15:D15"/>
    <mergeCell ref="B36:B39"/>
    <mergeCell ref="F39:H39"/>
    <mergeCell ref="B2:B9"/>
    <mergeCell ref="B41:B47"/>
    <mergeCell ref="B16:D16"/>
    <mergeCell ref="B17:D17"/>
    <mergeCell ref="B18:D18"/>
    <mergeCell ref="B19:D19"/>
    <mergeCell ref="C39:E39"/>
    <mergeCell ref="C41:E41"/>
    <mergeCell ref="C42:E42"/>
    <mergeCell ref="C43:E43"/>
    <mergeCell ref="C44:E44"/>
    <mergeCell ref="C45:E45"/>
    <mergeCell ref="B21:K21"/>
    <mergeCell ref="I22:J22"/>
    <mergeCell ref="K22:K23"/>
  </mergeCells>
  <conditionalFormatting sqref="B36:C36 I36:I38 F36:F39 C37:C39 I39:J39 C41:C47 F41:F47 I41:J47">
    <cfRule type="expression" dxfId="5" priority="12">
      <formula>$A36=2</formula>
    </cfRule>
    <cfRule type="expression" dxfId="4" priority="13">
      <formula>$A36=1</formula>
    </cfRule>
  </conditionalFormatting>
  <conditionalFormatting sqref="K25:K33">
    <cfRule type="containsText" dxfId="3" priority="1" operator="containsText" text="DESCONFORME">
      <formula>NOT(ISERROR(SEARCH("DESCONFORME",K25)))</formula>
    </cfRule>
  </conditionalFormatting>
  <conditionalFormatting sqref="K36:K39 K41:K47">
    <cfRule type="containsText" dxfId="2" priority="15" operator="containsText" text="NÃO">
      <formula>NOT(ISERROR(SEARCH("NÃO",K36)))</formula>
    </cfRule>
    <cfRule type="expression" dxfId="1" priority="16">
      <formula>$A36=2</formula>
    </cfRule>
    <cfRule type="expression" dxfId="0" priority="17">
      <formula>$A36=1</formula>
    </cfRule>
  </conditionalFormatting>
  <dataValidations count="1">
    <dataValidation type="list" allowBlank="1" showInputMessage="1" showErrorMessage="1" sqref="K36:K39 K41:K47" xr:uid="{1741234E-6CF7-4417-A070-E7F7289B453A}">
      <formula1>$P$2:$P$6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scale="55" orientation="portrait" r:id="rId1"/>
  <headerFooter>
    <oddHeader>&amp;RDepartamento de Gestão da Qualidade - EPR</oddHeader>
    <oddFooter>&amp;C&amp;F&amp;RPágina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B41B61-4A24-470F-BB1D-6C7355324590}">
          <x14:formula1>
            <xm:f>FAIXAS!$A$16:$A$35</xm:f>
          </x14:formula1>
          <xm:sqref>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13F00-1FBA-43B8-B100-789427D6CEC5}">
  <dimension ref="A2:AQ35"/>
  <sheetViews>
    <sheetView showGridLines="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10" sqref="A10"/>
    </sheetView>
  </sheetViews>
  <sheetFormatPr defaultRowHeight="15" x14ac:dyDescent="0.25"/>
  <cols>
    <col min="1" max="1" width="13" bestFit="1" customWidth="1"/>
    <col min="2" max="2" width="12.28515625" bestFit="1" customWidth="1"/>
    <col min="4" max="33" width="9.140625" customWidth="1"/>
  </cols>
  <sheetData>
    <row r="2" spans="1:43" x14ac:dyDescent="0.25">
      <c r="B2" s="58" t="s">
        <v>23</v>
      </c>
      <c r="C2" s="59"/>
      <c r="D2" s="58" t="s">
        <v>91</v>
      </c>
      <c r="E2" s="59"/>
      <c r="F2" s="58" t="s">
        <v>92</v>
      </c>
      <c r="G2" s="59"/>
      <c r="H2" s="58" t="s">
        <v>93</v>
      </c>
      <c r="I2" s="59"/>
      <c r="J2" s="58" t="s">
        <v>94</v>
      </c>
      <c r="K2" s="59"/>
      <c r="L2" s="58" t="s">
        <v>95</v>
      </c>
      <c r="M2" s="59"/>
      <c r="N2" s="58" t="s">
        <v>96</v>
      </c>
      <c r="O2" s="59"/>
      <c r="P2" s="58" t="s">
        <v>87</v>
      </c>
      <c r="Q2" s="59"/>
      <c r="R2" s="58" t="s">
        <v>88</v>
      </c>
      <c r="S2" s="59"/>
      <c r="T2" s="58" t="s">
        <v>89</v>
      </c>
      <c r="U2" s="59"/>
      <c r="V2" s="58" t="s">
        <v>97</v>
      </c>
      <c r="W2" s="59"/>
      <c r="X2" s="58" t="s">
        <v>98</v>
      </c>
      <c r="Y2" s="59"/>
      <c r="Z2" s="58" t="s">
        <v>99</v>
      </c>
      <c r="AA2" s="59"/>
      <c r="AB2" s="58" t="s">
        <v>100</v>
      </c>
      <c r="AC2" s="59"/>
      <c r="AD2" s="58" t="s">
        <v>101</v>
      </c>
      <c r="AE2" s="59"/>
      <c r="AF2" s="58" t="s">
        <v>102</v>
      </c>
      <c r="AG2" s="59"/>
      <c r="AH2" s="58" t="s">
        <v>103</v>
      </c>
      <c r="AI2" s="59"/>
      <c r="AJ2" s="58" t="s">
        <v>104</v>
      </c>
      <c r="AK2" s="59"/>
      <c r="AL2" s="58" t="s">
        <v>105</v>
      </c>
      <c r="AM2" s="59"/>
      <c r="AN2" s="58" t="s">
        <v>106</v>
      </c>
      <c r="AO2" s="59"/>
      <c r="AP2" s="58" t="s">
        <v>107</v>
      </c>
      <c r="AQ2" s="59"/>
    </row>
    <row r="3" spans="1:43" x14ac:dyDescent="0.25">
      <c r="B3" s="19" t="s">
        <v>24</v>
      </c>
      <c r="C3" s="20" t="s">
        <v>25</v>
      </c>
      <c r="D3" s="13" t="s">
        <v>21</v>
      </c>
      <c r="E3" s="13" t="s">
        <v>22</v>
      </c>
      <c r="F3" s="13" t="s">
        <v>21</v>
      </c>
      <c r="G3" s="13" t="s">
        <v>22</v>
      </c>
      <c r="H3" s="13" t="s">
        <v>21</v>
      </c>
      <c r="I3" s="13" t="s">
        <v>22</v>
      </c>
      <c r="J3" s="13" t="s">
        <v>21</v>
      </c>
      <c r="K3" s="13" t="s">
        <v>22</v>
      </c>
      <c r="L3" s="13" t="s">
        <v>21</v>
      </c>
      <c r="M3" s="13" t="s">
        <v>22</v>
      </c>
      <c r="N3" s="13" t="s">
        <v>21</v>
      </c>
      <c r="O3" s="13" t="s">
        <v>22</v>
      </c>
      <c r="P3" s="13" t="s">
        <v>21</v>
      </c>
      <c r="Q3" s="13" t="s">
        <v>22</v>
      </c>
      <c r="R3" s="13" t="s">
        <v>21</v>
      </c>
      <c r="S3" s="13" t="s">
        <v>22</v>
      </c>
      <c r="T3" s="13" t="s">
        <v>21</v>
      </c>
      <c r="U3" s="13" t="s">
        <v>22</v>
      </c>
      <c r="V3" s="13" t="s">
        <v>21</v>
      </c>
      <c r="W3" s="13" t="s">
        <v>22</v>
      </c>
      <c r="X3" s="13" t="s">
        <v>21</v>
      </c>
      <c r="Y3" s="13" t="s">
        <v>22</v>
      </c>
      <c r="Z3" s="13" t="s">
        <v>21</v>
      </c>
      <c r="AA3" s="13" t="s">
        <v>22</v>
      </c>
      <c r="AB3" s="13" t="s">
        <v>21</v>
      </c>
      <c r="AC3" s="13" t="s">
        <v>22</v>
      </c>
      <c r="AD3" s="13" t="s">
        <v>21</v>
      </c>
      <c r="AE3" s="13" t="s">
        <v>22</v>
      </c>
      <c r="AF3" s="13" t="s">
        <v>21</v>
      </c>
      <c r="AG3" s="13" t="s">
        <v>22</v>
      </c>
      <c r="AH3" s="13" t="s">
        <v>21</v>
      </c>
      <c r="AI3" s="13" t="s">
        <v>22</v>
      </c>
      <c r="AJ3" s="13" t="s">
        <v>21</v>
      </c>
      <c r="AK3" s="13" t="s">
        <v>22</v>
      </c>
      <c r="AL3" s="13" t="s">
        <v>21</v>
      </c>
      <c r="AM3" s="13" t="s">
        <v>22</v>
      </c>
      <c r="AN3" s="13" t="s">
        <v>21</v>
      </c>
      <c r="AO3" s="13" t="s">
        <v>22</v>
      </c>
      <c r="AP3" s="13" t="s">
        <v>21</v>
      </c>
      <c r="AQ3" s="13" t="s">
        <v>22</v>
      </c>
    </row>
    <row r="4" spans="1:43" x14ac:dyDescent="0.25">
      <c r="B4" s="19"/>
      <c r="C4" s="20"/>
      <c r="D4" s="13" t="str">
        <f>D2&amp;D3</f>
        <v>DNIT-FX 'A'INFERIOR</v>
      </c>
      <c r="E4" s="13" t="str">
        <f>D2&amp;E3</f>
        <v>DNIT-FX 'A'SUPERIOR</v>
      </c>
      <c r="F4" s="13" t="str">
        <f>F2&amp;F3</f>
        <v>DNIT-FX 'B'INFERIOR</v>
      </c>
      <c r="G4" s="13" t="str">
        <f>F2&amp;G3</f>
        <v>DNIT-FX 'B'SUPERIOR</v>
      </c>
      <c r="H4" s="13" t="str">
        <f>H2&amp;H3</f>
        <v>DNIT-FX 'C'INFERIOR</v>
      </c>
      <c r="I4" s="13" t="str">
        <f>H2&amp;I3</f>
        <v>DNIT-FX 'C'SUPERIOR</v>
      </c>
      <c r="J4" s="13" t="str">
        <f>J2&amp;J3</f>
        <v>DNIT-FX 'D'INFERIOR</v>
      </c>
      <c r="K4" s="13" t="str">
        <f>J2&amp;K3</f>
        <v>DNIT-FX 'D'SUPERIOR</v>
      </c>
      <c r="L4" s="13" t="str">
        <f>L2&amp;L3</f>
        <v>DNIT-FX 'E'INFERIOR</v>
      </c>
      <c r="M4" s="13" t="str">
        <f>L2&amp;M3</f>
        <v>DNIT-FX 'E'SUPERIOR</v>
      </c>
      <c r="N4" s="13" t="str">
        <f>N2&amp;N3</f>
        <v>DNIT-FX 'F'INFERIOR</v>
      </c>
      <c r="O4" s="13" t="str">
        <f>N2&amp;O3</f>
        <v>DNIT-FX 'F'SUPERIOR</v>
      </c>
      <c r="P4" s="13" t="str">
        <f>P2&amp;P3</f>
        <v>DER/PR-FX IINFERIOR</v>
      </c>
      <c r="Q4" s="13" t="str">
        <f>P2&amp;Q3</f>
        <v>DER/PR-FX ISUPERIOR</v>
      </c>
      <c r="R4" s="13" t="str">
        <f>R2&amp;R3</f>
        <v>DER/PR-FX IIINFERIOR</v>
      </c>
      <c r="S4" s="13" t="str">
        <f>R2&amp;S3</f>
        <v>DER/PR-FX IISUPERIOR</v>
      </c>
      <c r="T4" s="13" t="str">
        <f>T2&amp;T3</f>
        <v>DER/PR-FX IIIINFERIOR</v>
      </c>
      <c r="U4" s="13" t="str">
        <f>T2&amp;U3</f>
        <v>DER/PR-FX IIISUPERIOR</v>
      </c>
      <c r="V4" s="13" t="str">
        <f>V2&amp;V3</f>
        <v>DER/SP-FX 'A'INFERIOR</v>
      </c>
      <c r="W4" s="13" t="str">
        <f>V2&amp;W3</f>
        <v>DER/SP-FX 'A'SUPERIOR</v>
      </c>
      <c r="X4" s="13" t="str">
        <f>X2&amp;X3</f>
        <v>DER/SP-FX 'B'INFERIOR</v>
      </c>
      <c r="Y4" s="13" t="str">
        <f>X2&amp;Y3</f>
        <v>DER/SP-FX 'B'SUPERIOR</v>
      </c>
      <c r="Z4" s="13" t="str">
        <f>Z2&amp;Z3</f>
        <v>DER/SP-FX 'C'INFERIOR</v>
      </c>
      <c r="AA4" s="13" t="str">
        <f>Z2&amp;AA3</f>
        <v>DER/SP-FX 'C'SUPERIOR</v>
      </c>
      <c r="AB4" s="13" t="str">
        <f>AB2&amp;AB3</f>
        <v>DER/SP-FX 'D'INFERIOR</v>
      </c>
      <c r="AC4" s="13" t="str">
        <f>AB2&amp;AC3</f>
        <v>DER/SP-FX 'D'SUPERIOR</v>
      </c>
      <c r="AD4" s="13" t="str">
        <f>AD2&amp;AD3</f>
        <v>AINFERIOR</v>
      </c>
      <c r="AE4" s="13" t="str">
        <f>AD2&amp;AE3</f>
        <v>ASUPERIOR</v>
      </c>
      <c r="AF4" s="13" t="str">
        <f>AF2&amp;AF3</f>
        <v>BINFERIOR</v>
      </c>
      <c r="AG4" s="13" t="str">
        <f>AF2&amp;AG3</f>
        <v>BSUPERIOR</v>
      </c>
      <c r="AH4" s="13" t="str">
        <f>AH2&amp;AH3</f>
        <v>CINFERIOR</v>
      </c>
      <c r="AI4" s="13" t="str">
        <f>AH2&amp;AI3</f>
        <v>CSUPERIOR</v>
      </c>
      <c r="AJ4" s="13" t="str">
        <f>AJ2&amp;AJ3</f>
        <v>DINFERIOR</v>
      </c>
      <c r="AK4" s="13" t="str">
        <f>AJ2&amp;AK3</f>
        <v>DSUPERIOR</v>
      </c>
      <c r="AL4" s="13" t="str">
        <f>AL2&amp;AL3</f>
        <v>EINFERIOR</v>
      </c>
      <c r="AM4" s="13" t="str">
        <f>AL2&amp;AM3</f>
        <v>ESUPERIOR</v>
      </c>
      <c r="AN4" s="13" t="str">
        <f>AN2&amp;AN3</f>
        <v>FINFERIOR</v>
      </c>
      <c r="AO4" s="13" t="str">
        <f>AN2&amp;AO3</f>
        <v>FSUPERIOR</v>
      </c>
      <c r="AP4" s="13" t="str">
        <f>AP2&amp;AP3</f>
        <v>GINFERIOR</v>
      </c>
      <c r="AQ4" s="13" t="str">
        <f>AP2&amp;AQ3</f>
        <v>GSUPERIOR</v>
      </c>
    </row>
    <row r="5" spans="1:43" x14ac:dyDescent="0.25">
      <c r="B5" s="19" t="s">
        <v>90</v>
      </c>
      <c r="C5" s="20">
        <v>38.1</v>
      </c>
      <c r="D5" s="13">
        <v>100</v>
      </c>
      <c r="E5" s="13">
        <v>100</v>
      </c>
      <c r="F5" s="13">
        <v>100</v>
      </c>
      <c r="G5" s="13">
        <v>100</v>
      </c>
      <c r="H5" s="13"/>
      <c r="I5" s="13"/>
      <c r="J5" s="13"/>
      <c r="K5" s="13"/>
      <c r="L5" s="13"/>
      <c r="M5" s="13"/>
      <c r="N5" s="13"/>
      <c r="O5" s="13"/>
      <c r="P5" s="13">
        <v>100</v>
      </c>
      <c r="Q5" s="13">
        <v>100</v>
      </c>
      <c r="R5" s="13"/>
      <c r="S5" s="13"/>
      <c r="T5" s="13"/>
      <c r="U5" s="13"/>
      <c r="V5" s="13">
        <v>100</v>
      </c>
      <c r="W5" s="13">
        <v>100</v>
      </c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</row>
    <row r="6" spans="1:43" x14ac:dyDescent="0.25">
      <c r="B6" s="19" t="s">
        <v>30</v>
      </c>
      <c r="C6" s="20">
        <v>38.1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>
        <v>90</v>
      </c>
      <c r="Q6" s="13">
        <v>100</v>
      </c>
      <c r="R6" s="13">
        <v>100</v>
      </c>
      <c r="S6" s="13">
        <v>100</v>
      </c>
      <c r="T6" s="13">
        <v>100</v>
      </c>
      <c r="U6" s="13">
        <v>100</v>
      </c>
      <c r="V6" s="13">
        <v>90</v>
      </c>
      <c r="W6" s="13">
        <v>10</v>
      </c>
      <c r="X6" s="13">
        <v>100</v>
      </c>
      <c r="Y6" s="13">
        <v>100</v>
      </c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spans="1:43" x14ac:dyDescent="0.25">
      <c r="B7" s="21" t="s">
        <v>31</v>
      </c>
      <c r="C7" s="22">
        <v>25.4</v>
      </c>
      <c r="D7" s="13"/>
      <c r="E7" s="13"/>
      <c r="F7" s="13">
        <v>75</v>
      </c>
      <c r="G7" s="13">
        <v>90</v>
      </c>
      <c r="H7" s="13">
        <v>100</v>
      </c>
      <c r="I7" s="13">
        <v>100</v>
      </c>
      <c r="J7" s="13">
        <v>100</v>
      </c>
      <c r="K7" s="13">
        <v>100</v>
      </c>
      <c r="L7" s="13">
        <v>100</v>
      </c>
      <c r="M7" s="13">
        <v>100</v>
      </c>
      <c r="N7" s="13">
        <v>100</v>
      </c>
      <c r="O7" s="13">
        <v>100</v>
      </c>
      <c r="P7" s="13"/>
      <c r="Q7" s="13"/>
      <c r="R7" s="13"/>
      <c r="S7" s="13"/>
      <c r="T7" s="13">
        <v>77</v>
      </c>
      <c r="U7" s="13">
        <v>100</v>
      </c>
      <c r="V7" s="13"/>
      <c r="W7" s="13"/>
      <c r="X7" s="13">
        <v>75</v>
      </c>
      <c r="Y7" s="13">
        <v>90</v>
      </c>
      <c r="Z7" s="13">
        <v>100</v>
      </c>
      <c r="AA7" s="13">
        <v>100</v>
      </c>
      <c r="AB7" s="13">
        <v>100</v>
      </c>
      <c r="AC7" s="13">
        <v>100</v>
      </c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</row>
    <row r="8" spans="1:43" x14ac:dyDescent="0.25">
      <c r="B8" s="21" t="s">
        <v>32</v>
      </c>
      <c r="C8" s="22">
        <v>19.100000000000001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>
        <v>50</v>
      </c>
      <c r="Q8" s="13">
        <v>85</v>
      </c>
      <c r="R8" s="13">
        <v>60</v>
      </c>
      <c r="S8" s="13">
        <v>95</v>
      </c>
      <c r="T8" s="13">
        <v>66</v>
      </c>
      <c r="U8" s="13">
        <v>88</v>
      </c>
      <c r="V8" s="13">
        <v>50</v>
      </c>
      <c r="W8" s="13">
        <v>85</v>
      </c>
      <c r="X8" s="13">
        <v>60</v>
      </c>
      <c r="Y8" s="13">
        <v>85</v>
      </c>
      <c r="Z8" s="13">
        <v>60</v>
      </c>
      <c r="AA8" s="13">
        <v>95</v>
      </c>
      <c r="AB8" s="13">
        <v>75</v>
      </c>
      <c r="AC8" s="13">
        <v>100</v>
      </c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</row>
    <row r="9" spans="1:43" x14ac:dyDescent="0.25">
      <c r="B9" s="19" t="s">
        <v>33</v>
      </c>
      <c r="C9" s="22">
        <v>9.5</v>
      </c>
      <c r="D9" s="13">
        <v>30</v>
      </c>
      <c r="E9" s="13">
        <v>65</v>
      </c>
      <c r="F9" s="13">
        <v>40</v>
      </c>
      <c r="G9" s="13">
        <v>75</v>
      </c>
      <c r="H9" s="13">
        <v>50</v>
      </c>
      <c r="I9" s="13">
        <v>85</v>
      </c>
      <c r="J9" s="13">
        <v>60</v>
      </c>
      <c r="K9" s="13">
        <v>100</v>
      </c>
      <c r="L9" s="13"/>
      <c r="M9" s="13"/>
      <c r="N9" s="13"/>
      <c r="O9" s="13"/>
      <c r="P9" s="13">
        <v>35</v>
      </c>
      <c r="Q9" s="13">
        <v>65</v>
      </c>
      <c r="R9" s="13">
        <v>40</v>
      </c>
      <c r="S9" s="13">
        <v>75</v>
      </c>
      <c r="T9" s="13">
        <v>46</v>
      </c>
      <c r="U9" s="13">
        <v>71</v>
      </c>
      <c r="V9" s="13">
        <v>30</v>
      </c>
      <c r="W9" s="13">
        <v>60</v>
      </c>
      <c r="X9" s="13">
        <v>40</v>
      </c>
      <c r="Y9" s="13">
        <v>75</v>
      </c>
      <c r="Z9" s="13">
        <v>50</v>
      </c>
      <c r="AA9" s="13">
        <v>85</v>
      </c>
      <c r="AB9" s="13">
        <v>60</v>
      </c>
      <c r="AC9" s="13">
        <v>100</v>
      </c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</row>
    <row r="10" spans="1:43" x14ac:dyDescent="0.25">
      <c r="B10" s="19" t="s">
        <v>26</v>
      </c>
      <c r="C10" s="22">
        <v>4.8</v>
      </c>
      <c r="D10" s="13">
        <v>25</v>
      </c>
      <c r="E10" s="13">
        <v>55</v>
      </c>
      <c r="F10" s="13">
        <v>30</v>
      </c>
      <c r="G10" s="13">
        <v>60</v>
      </c>
      <c r="H10" s="13">
        <v>35</v>
      </c>
      <c r="I10" s="13">
        <v>65</v>
      </c>
      <c r="J10" s="13">
        <v>50</v>
      </c>
      <c r="K10" s="13">
        <v>85</v>
      </c>
      <c r="L10" s="13">
        <v>55</v>
      </c>
      <c r="M10" s="13">
        <v>100</v>
      </c>
      <c r="N10" s="13">
        <v>70</v>
      </c>
      <c r="O10" s="13">
        <v>100</v>
      </c>
      <c r="P10" s="13">
        <v>25</v>
      </c>
      <c r="Q10" s="13">
        <v>45</v>
      </c>
      <c r="R10" s="13">
        <v>25</v>
      </c>
      <c r="S10" s="13">
        <v>60</v>
      </c>
      <c r="T10" s="13">
        <v>30</v>
      </c>
      <c r="U10" s="13">
        <v>56</v>
      </c>
      <c r="V10" s="13">
        <v>25</v>
      </c>
      <c r="W10" s="13">
        <v>55</v>
      </c>
      <c r="X10" s="13">
        <v>30</v>
      </c>
      <c r="Y10" s="13">
        <v>60</v>
      </c>
      <c r="Z10" s="13">
        <v>35</v>
      </c>
      <c r="AA10" s="13">
        <v>65</v>
      </c>
      <c r="AB10" s="13">
        <v>50</v>
      </c>
      <c r="AC10" s="13">
        <v>85</v>
      </c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</row>
    <row r="11" spans="1:43" x14ac:dyDescent="0.25">
      <c r="B11" s="19" t="s">
        <v>27</v>
      </c>
      <c r="C11" s="22">
        <v>2</v>
      </c>
      <c r="D11" s="13">
        <v>15</v>
      </c>
      <c r="E11" s="13">
        <v>40</v>
      </c>
      <c r="F11" s="13">
        <v>20</v>
      </c>
      <c r="G11" s="13">
        <v>45</v>
      </c>
      <c r="H11" s="13">
        <v>25</v>
      </c>
      <c r="I11" s="13">
        <v>50</v>
      </c>
      <c r="J11" s="13">
        <v>40</v>
      </c>
      <c r="K11" s="13">
        <v>70</v>
      </c>
      <c r="L11" s="13">
        <v>40</v>
      </c>
      <c r="M11" s="13">
        <v>100</v>
      </c>
      <c r="N11" s="13">
        <v>55</v>
      </c>
      <c r="O11" s="13">
        <v>100</v>
      </c>
      <c r="P11" s="13">
        <v>18</v>
      </c>
      <c r="Q11" s="13">
        <v>35</v>
      </c>
      <c r="R11" s="13">
        <v>15</v>
      </c>
      <c r="S11" s="13">
        <v>45</v>
      </c>
      <c r="T11" s="13">
        <v>20</v>
      </c>
      <c r="U11" s="13">
        <v>44</v>
      </c>
      <c r="V11" s="13">
        <v>15</v>
      </c>
      <c r="W11" s="13">
        <v>40</v>
      </c>
      <c r="X11" s="13">
        <v>20</v>
      </c>
      <c r="Y11" s="13">
        <v>45</v>
      </c>
      <c r="Z11" s="13">
        <v>25</v>
      </c>
      <c r="AA11" s="13">
        <v>50</v>
      </c>
      <c r="AB11" s="13">
        <v>40</v>
      </c>
      <c r="AC11" s="13">
        <v>70</v>
      </c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</row>
    <row r="12" spans="1:43" x14ac:dyDescent="0.25">
      <c r="B12" s="19" t="s">
        <v>28</v>
      </c>
      <c r="C12" s="22">
        <v>0.42</v>
      </c>
      <c r="D12" s="13">
        <v>8</v>
      </c>
      <c r="E12" s="13">
        <v>20</v>
      </c>
      <c r="F12" s="13">
        <v>15</v>
      </c>
      <c r="G12" s="13">
        <v>30</v>
      </c>
      <c r="H12" s="13">
        <v>15</v>
      </c>
      <c r="I12" s="13">
        <v>30</v>
      </c>
      <c r="J12" s="13">
        <v>25</v>
      </c>
      <c r="K12" s="13">
        <v>45</v>
      </c>
      <c r="L12" s="13">
        <v>20</v>
      </c>
      <c r="M12" s="13">
        <v>50</v>
      </c>
      <c r="N12" s="13">
        <v>30</v>
      </c>
      <c r="O12" s="13">
        <v>70</v>
      </c>
      <c r="P12" s="13">
        <v>8</v>
      </c>
      <c r="Q12" s="13">
        <v>22</v>
      </c>
      <c r="R12" s="13">
        <v>8</v>
      </c>
      <c r="S12" s="13">
        <v>25</v>
      </c>
      <c r="T12" s="13">
        <v>8</v>
      </c>
      <c r="U12" s="13">
        <v>25</v>
      </c>
      <c r="V12" s="13">
        <v>8</v>
      </c>
      <c r="W12" s="13">
        <v>20</v>
      </c>
      <c r="X12" s="13">
        <v>15</v>
      </c>
      <c r="Y12" s="13">
        <v>30</v>
      </c>
      <c r="Z12" s="13">
        <v>15</v>
      </c>
      <c r="AA12" s="13">
        <v>30</v>
      </c>
      <c r="AB12" s="13">
        <v>25</v>
      </c>
      <c r="AC12" s="13">
        <v>45</v>
      </c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spans="1:43" x14ac:dyDescent="0.25">
      <c r="B13" s="19" t="s">
        <v>29</v>
      </c>
      <c r="C13" s="23">
        <v>7.4999999999999997E-2</v>
      </c>
      <c r="D13" s="13">
        <v>2</v>
      </c>
      <c r="E13" s="13">
        <v>8</v>
      </c>
      <c r="F13" s="13">
        <v>5</v>
      </c>
      <c r="G13" s="13">
        <v>15</v>
      </c>
      <c r="H13" s="13">
        <v>5</v>
      </c>
      <c r="I13" s="13">
        <v>15</v>
      </c>
      <c r="J13" s="13">
        <v>10</v>
      </c>
      <c r="K13" s="13">
        <v>25</v>
      </c>
      <c r="L13" s="13">
        <v>6</v>
      </c>
      <c r="M13" s="13">
        <v>20</v>
      </c>
      <c r="N13" s="13">
        <v>8</v>
      </c>
      <c r="O13" s="13">
        <v>25</v>
      </c>
      <c r="P13" s="13">
        <v>3</v>
      </c>
      <c r="Q13" s="13">
        <v>9</v>
      </c>
      <c r="R13" s="13">
        <v>2</v>
      </c>
      <c r="S13" s="13">
        <v>10</v>
      </c>
      <c r="T13" s="13">
        <v>5</v>
      </c>
      <c r="U13" s="13">
        <v>10</v>
      </c>
      <c r="V13" s="13">
        <v>2</v>
      </c>
      <c r="W13" s="13">
        <v>8</v>
      </c>
      <c r="X13" s="13">
        <v>5</v>
      </c>
      <c r="Y13" s="13">
        <v>15</v>
      </c>
      <c r="Z13" s="13">
        <v>5</v>
      </c>
      <c r="AA13" s="13">
        <v>15</v>
      </c>
      <c r="AB13" s="13">
        <v>10</v>
      </c>
      <c r="AC13" s="13">
        <v>15</v>
      </c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5" spans="1:43" x14ac:dyDescent="0.25">
      <c r="A15" t="s">
        <v>36</v>
      </c>
      <c r="B15" s="25"/>
    </row>
    <row r="16" spans="1:43" x14ac:dyDescent="0.25">
      <c r="A16" s="24" t="str">
        <f>D2</f>
        <v>DNIT-FX 'A'</v>
      </c>
      <c r="B16" s="25"/>
    </row>
    <row r="17" spans="1:2" x14ac:dyDescent="0.25">
      <c r="A17" s="24" t="str">
        <f>F2</f>
        <v>DNIT-FX 'B'</v>
      </c>
      <c r="B17" s="25"/>
    </row>
    <row r="18" spans="1:2" x14ac:dyDescent="0.25">
      <c r="A18" s="24" t="str">
        <f>H2</f>
        <v>DNIT-FX 'C'</v>
      </c>
      <c r="B18" s="25"/>
    </row>
    <row r="19" spans="1:2" x14ac:dyDescent="0.25">
      <c r="A19" s="24" t="str">
        <f>J2</f>
        <v>DNIT-FX 'D'</v>
      </c>
      <c r="B19" s="25"/>
    </row>
    <row r="20" spans="1:2" x14ac:dyDescent="0.25">
      <c r="A20" s="24" t="str">
        <f>L2</f>
        <v>DNIT-FX 'E'</v>
      </c>
    </row>
    <row r="21" spans="1:2" x14ac:dyDescent="0.25">
      <c r="A21" s="24" t="str">
        <f>N2</f>
        <v>DNIT-FX 'F'</v>
      </c>
    </row>
    <row r="22" spans="1:2" x14ac:dyDescent="0.25">
      <c r="A22" s="24" t="str">
        <f>P2</f>
        <v>DER/PR-FX I</v>
      </c>
    </row>
    <row r="23" spans="1:2" x14ac:dyDescent="0.25">
      <c r="A23" s="24" t="str">
        <f>R2</f>
        <v>DER/PR-FX II</v>
      </c>
    </row>
    <row r="24" spans="1:2" x14ac:dyDescent="0.25">
      <c r="A24" s="24" t="str">
        <f>T2</f>
        <v>DER/PR-FX III</v>
      </c>
    </row>
    <row r="25" spans="1:2" x14ac:dyDescent="0.25">
      <c r="A25" s="24" t="str">
        <f>V2</f>
        <v>DER/SP-FX 'A'</v>
      </c>
    </row>
    <row r="26" spans="1:2" x14ac:dyDescent="0.25">
      <c r="A26" s="24" t="str">
        <f>X2</f>
        <v>DER/SP-FX 'B'</v>
      </c>
    </row>
    <row r="27" spans="1:2" x14ac:dyDescent="0.25">
      <c r="A27" s="24" t="str">
        <f>Z2</f>
        <v>DER/SP-FX 'C'</v>
      </c>
    </row>
    <row r="28" spans="1:2" x14ac:dyDescent="0.25">
      <c r="A28" s="24" t="str">
        <f>AB2</f>
        <v>DER/SP-FX 'D'</v>
      </c>
    </row>
    <row r="29" spans="1:2" x14ac:dyDescent="0.25">
      <c r="A29" s="24" t="str">
        <f>AD2</f>
        <v>A</v>
      </c>
    </row>
    <row r="30" spans="1:2" x14ac:dyDescent="0.25">
      <c r="A30" s="24" t="str">
        <f>AF2</f>
        <v>B</v>
      </c>
    </row>
    <row r="31" spans="1:2" x14ac:dyDescent="0.25">
      <c r="A31" s="24" t="str">
        <f>AH2</f>
        <v>C</v>
      </c>
    </row>
    <row r="32" spans="1:2" x14ac:dyDescent="0.25">
      <c r="A32" s="24" t="str">
        <f>AJ2</f>
        <v>D</v>
      </c>
    </row>
    <row r="33" spans="1:1" x14ac:dyDescent="0.25">
      <c r="A33" s="24" t="str">
        <f>AL2</f>
        <v>E</v>
      </c>
    </row>
    <row r="34" spans="1:1" x14ac:dyDescent="0.25">
      <c r="A34" s="24" t="str">
        <f>AN2</f>
        <v>F</v>
      </c>
    </row>
    <row r="35" spans="1:1" x14ac:dyDescent="0.25">
      <c r="A35" s="24" t="str">
        <f>AP2</f>
        <v>G</v>
      </c>
    </row>
  </sheetData>
  <mergeCells count="21">
    <mergeCell ref="AH2:AI2"/>
    <mergeCell ref="AJ2:AK2"/>
    <mergeCell ref="AL2:AM2"/>
    <mergeCell ref="AN2:AO2"/>
    <mergeCell ref="AP2:AQ2"/>
    <mergeCell ref="B2:C2"/>
    <mergeCell ref="Z2:AA2"/>
    <mergeCell ref="AB2:AC2"/>
    <mergeCell ref="AD2:AE2"/>
    <mergeCell ref="V2:W2"/>
    <mergeCell ref="D2:E2"/>
    <mergeCell ref="F2:G2"/>
    <mergeCell ref="H2:I2"/>
    <mergeCell ref="J2:K2"/>
    <mergeCell ref="AF2:AG2"/>
    <mergeCell ref="L2:M2"/>
    <mergeCell ref="N2:O2"/>
    <mergeCell ref="P2:Q2"/>
    <mergeCell ref="R2:S2"/>
    <mergeCell ref="T2:U2"/>
    <mergeCell ref="X2:Y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D800C9-E20C-421C-8AC2-BF0B3D435FF2}">
  <ds:schemaRefs>
    <ds:schemaRef ds:uri="http://schemas.microsoft.com/office/2006/metadata/properties"/>
    <ds:schemaRef ds:uri="4d2538e4-383b-481a-9f9b-9727d6a0fe22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c9610fcb-e370-4394-807b-0683ce5f9277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A9AFCC6-7213-4A09-8737-EAC1B4485C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FEC25A-40EB-46A9-B010-5735E7491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BGS</vt:lpstr>
      <vt:lpstr>FAIXAS</vt:lpstr>
      <vt:lpstr>BGS!Area_de_impressao</vt:lpstr>
      <vt:lpstr>BGS!Titulos_de_impressao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Costantin Cardoso</dc:creator>
  <cp:lastModifiedBy>Paulo Henrique Rosa</cp:lastModifiedBy>
  <cp:lastPrinted>2026-04-30T04:26:33Z</cp:lastPrinted>
  <dcterms:created xsi:type="dcterms:W3CDTF">2026-04-10T11:11:14Z</dcterms:created>
  <dcterms:modified xsi:type="dcterms:W3CDTF">2026-08-25T12:04:55Z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</Properties>
</file>