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ncessionariasulminas.sharepoint.com/sites/ProjetosdeEngenharia/Documentos Compartilhados/03.QLD CSC/00 - EPR HOLDING/23 - DOCUMENTOS COMPARTILHADOS/07. Legnet/PLanilhas vistoria proj de dosagem/"/>
    </mc:Choice>
  </mc:AlternateContent>
  <xr:revisionPtr revIDLastSave="13" documentId="13_ncr:1_{39C6FFAB-3039-4DF1-8D4D-C77876554A75}" xr6:coauthVersionLast="47" xr6:coauthVersionMax="47" xr10:uidLastSave="{99059E85-F17F-49E9-BFD2-1002E69929D3}"/>
  <bookViews>
    <workbookView xWindow="31215" yWindow="-5355" windowWidth="19665" windowHeight="20985" xr2:uid="{68E11938-5F7F-4B1F-9CA8-9A27C921DA49}"/>
  </bookViews>
  <sheets>
    <sheet name="MISTURAS ASFÁLTICAS" sheetId="1" r:id="rId1"/>
    <sheet name="FAIXAS" sheetId="7" r:id="rId2"/>
    <sheet name="TIPOS DE LIGANTE" sheetId="8" r:id="rId3"/>
  </sheets>
  <definedNames>
    <definedName name="_xlnm._FilterDatabase" localSheetId="0" hidden="1">'MISTURAS ASFÁLTICAS'!$B$44:$G$101</definedName>
    <definedName name="_xlnm.Print_Area" localSheetId="0">'MISTURAS ASFÁLTICAS'!$B$2:$G$101</definedName>
    <definedName name="_xlnm.Print_Titles" localSheetId="0">'MISTURAS ASFÁLTICAS'!$44:$44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0" i="1" l="1"/>
  <c r="F38" i="1"/>
  <c r="F35" i="1"/>
  <c r="F29" i="1"/>
  <c r="F28" i="1"/>
  <c r="F27" i="1"/>
  <c r="E41" i="1"/>
  <c r="D41" i="1"/>
  <c r="F41" i="1" s="1"/>
  <c r="E40" i="1"/>
  <c r="D40" i="1"/>
  <c r="E39" i="1"/>
  <c r="D39" i="1"/>
  <c r="F39" i="1" s="1"/>
  <c r="E38" i="1"/>
  <c r="D38" i="1"/>
  <c r="E37" i="1"/>
  <c r="D37" i="1"/>
  <c r="F37" i="1" s="1"/>
  <c r="E36" i="1"/>
  <c r="D36" i="1"/>
  <c r="F36" i="1" s="1"/>
  <c r="E35" i="1"/>
  <c r="D35" i="1"/>
  <c r="E34" i="1"/>
  <c r="D34" i="1"/>
  <c r="F34" i="1" s="1"/>
  <c r="E33" i="1"/>
  <c r="E32" i="1"/>
  <c r="D32" i="1"/>
  <c r="F32" i="1" s="1"/>
  <c r="D33" i="1"/>
  <c r="F33" i="1" s="1"/>
  <c r="C18" i="1"/>
  <c r="K4" i="7"/>
  <c r="J4" i="7"/>
  <c r="A42" i="7" l="1"/>
  <c r="A41" i="7"/>
  <c r="A40" i="7"/>
  <c r="A39" i="7"/>
  <c r="A38" i="7"/>
  <c r="AQ4" i="7"/>
  <c r="AP4" i="7"/>
  <c r="AO4" i="7"/>
  <c r="AN4" i="7"/>
  <c r="AM4" i="7"/>
  <c r="AL4" i="7"/>
  <c r="AK4" i="7"/>
  <c r="AJ4" i="7"/>
  <c r="AI4" i="7"/>
  <c r="AH4" i="7"/>
  <c r="AG4" i="7"/>
  <c r="AF4" i="7"/>
  <c r="AE4" i="7"/>
  <c r="AD4" i="7"/>
  <c r="AC4" i="7"/>
  <c r="AB4" i="7"/>
  <c r="AA4" i="7"/>
  <c r="Z4" i="7"/>
  <c r="Y4" i="7"/>
  <c r="X4" i="7"/>
  <c r="W4" i="7"/>
  <c r="V4" i="7"/>
  <c r="U4" i="7"/>
  <c r="T4" i="7"/>
  <c r="S4" i="7"/>
  <c r="R4" i="7"/>
  <c r="Q4" i="7"/>
  <c r="P4" i="7"/>
  <c r="O4" i="7"/>
  <c r="N4" i="7"/>
  <c r="I4" i="7"/>
  <c r="H4" i="7"/>
  <c r="G4" i="7"/>
  <c r="F4" i="7"/>
  <c r="E4" i="7"/>
  <c r="D4" i="7"/>
  <c r="L4" i="7"/>
  <c r="M4" i="7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E27" i="1" l="1"/>
  <c r="E31" i="1"/>
  <c r="E42" i="1"/>
  <c r="D27" i="1"/>
  <c r="E30" i="1"/>
  <c r="D30" i="1"/>
  <c r="E28" i="1"/>
  <c r="D31" i="1"/>
  <c r="F31" i="1" s="1"/>
  <c r="D42" i="1"/>
  <c r="F42" i="1" s="1"/>
  <c r="E29" i="1"/>
  <c r="D28" i="1"/>
  <c r="D29" i="1"/>
  <c r="F48" i="1"/>
  <c r="F45" i="1"/>
  <c r="F46" i="1" s="1"/>
  <c r="G23" i="1"/>
  <c r="C20" i="1"/>
  <c r="C19" i="1"/>
  <c r="F30" i="1" l="1"/>
  <c r="F47" i="1"/>
  <c r="G22" i="1"/>
  <c r="G21" i="1"/>
</calcChain>
</file>

<file path=xl/sharedStrings.xml><?xml version="1.0" encoding="utf-8"?>
<sst xmlns="http://schemas.openxmlformats.org/spreadsheetml/2006/main" count="422" uniqueCount="237">
  <si>
    <t>ANÁLISE DE DOSAGEM DE MATERIAIS - MISTURAS ASFÁLTICAS</t>
  </si>
  <si>
    <t>CONFORME</t>
  </si>
  <si>
    <t>DATA:</t>
  </si>
  <si>
    <t>REVISÃO:</t>
  </si>
  <si>
    <t>NÃO CONFORME.</t>
  </si>
  <si>
    <t>EMPRESA:</t>
  </si>
  <si>
    <t>ORIGEM AGREG. GAÚDO:</t>
  </si>
  <si>
    <t>NÃO APRESENTADO</t>
  </si>
  <si>
    <t>CÓD. PROJETO:</t>
  </si>
  <si>
    <t>ORIGEM AGREG. MIÚDO:</t>
  </si>
  <si>
    <t>CONTRATO:</t>
  </si>
  <si>
    <t>ORIGEM CAP:</t>
  </si>
  <si>
    <t>LOCAL:</t>
  </si>
  <si>
    <t>APROVAÇÃO:</t>
  </si>
  <si>
    <t>FAIXA ESPECIFICADA</t>
  </si>
  <si>
    <t>DNIT-FX 'C-9,5'</t>
  </si>
  <si>
    <t>DENS. FRAÇÕES DA COMPOSIÇÃO</t>
  </si>
  <si>
    <t>TIPO DE CAMADA</t>
  </si>
  <si>
    <t>LIGAÇÃO</t>
  </si>
  <si>
    <t>GRAUDO</t>
  </si>
  <si>
    <t xml:space="preserve">Dens. Real </t>
  </si>
  <si>
    <t>TIPO LIGANTE</t>
  </si>
  <si>
    <t>AB08</t>
  </si>
  <si>
    <t>Dens. Aparente</t>
  </si>
  <si>
    <t>TEOR DE LIGANTE</t>
  </si>
  <si>
    <t>MÉDIO</t>
  </si>
  <si>
    <t>DENS. APARENTE  MISTURA COMPACTADA</t>
  </si>
  <si>
    <t>FINO</t>
  </si>
  <si>
    <t>COMPOSIÇÃO DOS AGREGADOS</t>
  </si>
  <si>
    <t xml:space="preserve">ABSORÇÃO </t>
  </si>
  <si>
    <t>GRAÚDO</t>
  </si>
  <si>
    <t xml:space="preserve">Dens. Ligante </t>
  </si>
  <si>
    <t>DENS. EFETIVA MISTURA AGREGADOS</t>
  </si>
  <si>
    <t xml:space="preserve">DENS. MÁX. MIST. BETUMINOSA - RICE (DMM) - DNIT 427/20 </t>
  </si>
  <si>
    <t xml:space="preserve">Dens. Efetiva </t>
  </si>
  <si>
    <t>GRANULOMETRIA</t>
  </si>
  <si>
    <t>LIMITES DA FAIXA</t>
  </si>
  <si>
    <t>ACEITAÇÃO</t>
  </si>
  <si>
    <t>#</t>
  </si>
  <si>
    <t>% PASS</t>
  </si>
  <si>
    <t>INFERIOR</t>
  </si>
  <si>
    <t>SUPERIOR</t>
  </si>
  <si>
    <t>#1 1/2"</t>
  </si>
  <si>
    <t>#1"</t>
  </si>
  <si>
    <t>#3/4"</t>
  </si>
  <si>
    <t>#1/2"</t>
  </si>
  <si>
    <t>#3/8"</t>
  </si>
  <si>
    <t>#1/4"</t>
  </si>
  <si>
    <t>#4</t>
  </si>
  <si>
    <t>#8</t>
  </si>
  <si>
    <t>#10</t>
  </si>
  <si>
    <t>#16</t>
  </si>
  <si>
    <t>#30</t>
  </si>
  <si>
    <t>#40</t>
  </si>
  <si>
    <t>#50</t>
  </si>
  <si>
    <t>#80</t>
  </si>
  <si>
    <t>#100</t>
  </si>
  <si>
    <t>#200</t>
  </si>
  <si>
    <t>MATERIAL</t>
  </si>
  <si>
    <t>INSPEÇÕES E ENSAIOS</t>
  </si>
  <si>
    <t>CRITÉRIOS DE ACEITAÇÃO EPR</t>
  </si>
  <si>
    <t>MÉTODO / PROCEDIMENTO</t>
  </si>
  <si>
    <t>RESULTADOS</t>
  </si>
  <si>
    <t>MISTURA</t>
  </si>
  <si>
    <t>Volume de Vazios (Vv)</t>
  </si>
  <si>
    <t>3 a 5%</t>
  </si>
  <si>
    <t>DNIT 449 – PRO</t>
  </si>
  <si>
    <t>Vazios do Agregado Mineral (VAM)</t>
  </si>
  <si>
    <t>Tabela 5 DNIT 031/2024 – ES</t>
  </si>
  <si>
    <t>Relação Betume Vazio (RBV)</t>
  </si>
  <si>
    <t>65 - 75 %</t>
  </si>
  <si>
    <t>Relação Finos/Betume</t>
  </si>
  <si>
    <t>0,6 a 1,6</t>
  </si>
  <si>
    <t>Estabilidade mínima, kgf</t>
  </si>
  <si>
    <t>&gt; 500</t>
  </si>
  <si>
    <t>DNIT 447 – ME</t>
  </si>
  <si>
    <t>Resistência à Tração por
Compressão Diametral Estática a
25oC, mínima, Mpa</t>
  </si>
  <si>
    <t>&gt;0,65</t>
  </si>
  <si>
    <t>DNIT 136 – ME</t>
  </si>
  <si>
    <t>Equivalente de Areia (EA)</t>
  </si>
  <si>
    <t>&gt;60</t>
  </si>
  <si>
    <t>DNIT 450 – ME</t>
  </si>
  <si>
    <t>Resistência a danos por umidade
induzida (DUI)</t>
  </si>
  <si>
    <t>&gt;0,70</t>
  </si>
  <si>
    <t>DNIT 180 – ME</t>
  </si>
  <si>
    <t>Módulo de resiliência</t>
  </si>
  <si>
    <t>Conforme especifcado em projeto</t>
  </si>
  <si>
    <t>DNIT 135 – ME</t>
  </si>
  <si>
    <t>Parâmetros de fadiga</t>
  </si>
  <si>
    <t>DNIT 183 – ME</t>
  </si>
  <si>
    <t>Flow Number (FN)</t>
  </si>
  <si>
    <t>DNIT 184 – ME</t>
  </si>
  <si>
    <t>Espessura da camada compactada a ser utiizada</t>
  </si>
  <si>
    <t>&gt; 2,5xTNM agregado</t>
  </si>
  <si>
    <t>DNIT 031/2024 – ES</t>
  </si>
  <si>
    <t>Granulometria dos agregados da composição</t>
  </si>
  <si>
    <t>A fração retida entre duas peneiras consecutivas não deve ser inferior a 4 % do total, exceto entre as duas peneiras de maior malha de cada faixa.</t>
  </si>
  <si>
    <t>LIGANTE ASFÁLTICO</t>
  </si>
  <si>
    <t>Penetração (100 g, 5 s, 25º C)</t>
  </si>
  <si>
    <t>ABNT NBR 6576</t>
  </si>
  <si>
    <t>Ponto de amolecimento</t>
  </si>
  <si>
    <t>ABNT NBR 6560</t>
  </si>
  <si>
    <t>Viscosidade Brookfield a diferentes temperaturas para o estabelecimento da curva viscosidade x temperatura (135°C)</t>
  </si>
  <si>
    <t>ABNT NBR 15184</t>
  </si>
  <si>
    <t>Viscosidade Brookfield a diferentes temperaturas para o estabelecimento da curva viscosidade x temperatura (150°C)</t>
  </si>
  <si>
    <t>Viscosidade Brookfield a diferentes temperaturas para o estabelecimento da curva viscosidade x temperatura (175°C)</t>
  </si>
  <si>
    <t>ABNT NBR 15529</t>
  </si>
  <si>
    <t>Viscosidade Brookfield a diferentes temperaturas para o estabelecimento da curva viscosidade x temperatura (177°C)</t>
  </si>
  <si>
    <t>Ponto de Fulgor</t>
  </si>
  <si>
    <t>ABNT NBR 11341</t>
  </si>
  <si>
    <t>Ensaio de separação de fase</t>
  </si>
  <si>
    <t>ABNT NBR 15166</t>
  </si>
  <si>
    <t>Recuperação elástica a 25◦C, 20cm, mín.</t>
  </si>
  <si>
    <t>ABNT NBR 15086</t>
  </si>
  <si>
    <t>Solubilidade em Tricloroetileno</t>
  </si>
  <si>
    <t>ABNT NBR 14855</t>
  </si>
  <si>
    <t>Estabilidade à Estocagem, máx.</t>
  </si>
  <si>
    <t>Ductilidade a 25ºC</t>
  </si>
  <si>
    <t>ABNT NBR 6293</t>
  </si>
  <si>
    <t>RTFOT</t>
  </si>
  <si>
    <t>ASTM D 2872</t>
  </si>
  <si>
    <t xml:space="preserve">Variação em massa </t>
  </si>
  <si>
    <t>ABNT NBR 15235</t>
  </si>
  <si>
    <t>Porcentagem de penetração original, mín.</t>
  </si>
  <si>
    <t xml:space="preserve">Aumento do Ponto de Amolecimento </t>
  </si>
  <si>
    <t>Penetração retida</t>
  </si>
  <si>
    <t>Porcentagem da recuperação elástica original</t>
  </si>
  <si>
    <t>AGREGADO GRAÚDO</t>
  </si>
  <si>
    <t>Abrasão Los Angeles</t>
  </si>
  <si>
    <t>&lt; 40%</t>
  </si>
  <si>
    <t>ABNT NBR 16974</t>
  </si>
  <si>
    <t xml:space="preserve">Índice de Degradação, Se LA &gt; 50% </t>
  </si>
  <si>
    <t>IDml ≤ 5% e IDm ≤ 8%</t>
  </si>
  <si>
    <t>DNER ME 401/99</t>
  </si>
  <si>
    <t>Índice de forma e partículas lamelares</t>
  </si>
  <si>
    <t xml:space="preserve"> Índice de formamédio com n ≥ 4 e Partículas lamelares ≤ 10%</t>
  </si>
  <si>
    <t>DNER-ME 424/20; 
DNER-ME 425/20</t>
  </si>
  <si>
    <t>Durabilidade com sulfato de sódio, em 5 ciclos</t>
  </si>
  <si>
    <t>≤ 12%</t>
  </si>
  <si>
    <t>AASHTO T-104</t>
  </si>
  <si>
    <t>Absorção de água</t>
  </si>
  <si>
    <t>&lt; 1,5%</t>
  </si>
  <si>
    <t>DNER-ME 195/97</t>
  </si>
  <si>
    <t>Adesividade ao ligante betuminoso</t>
  </si>
  <si>
    <t>Boa/Ótima</t>
  </si>
  <si>
    <t>ABNT NBR 12583</t>
  </si>
  <si>
    <t>Sanidade</t>
  </si>
  <si>
    <t>&lt; 12%</t>
  </si>
  <si>
    <t>DNER-ME 089/94</t>
  </si>
  <si>
    <t>Massa específica efetiva dos agregados</t>
  </si>
  <si>
    <t>-</t>
  </si>
  <si>
    <t>AASHTO T209;  
DNIT 428/2020</t>
  </si>
  <si>
    <t>Massa específica real dos agregados</t>
  </si>
  <si>
    <t>DNER ME 413/2021</t>
  </si>
  <si>
    <t>Massa específica aparente dos agregados</t>
  </si>
  <si>
    <t>Absorção</t>
  </si>
  <si>
    <t>Granulometria</t>
  </si>
  <si>
    <t>Individual</t>
  </si>
  <si>
    <t>ABNT NBR 17054</t>
  </si>
  <si>
    <t>Umidade de agregados graúdos</t>
  </si>
  <si>
    <t>AGREGADO MIÚDO</t>
  </si>
  <si>
    <t>Equivalente de areia de cada fração do agregado miúdo</t>
  </si>
  <si>
    <t>≥ 60%</t>
  </si>
  <si>
    <t>ABNT NBR 12052</t>
  </si>
  <si>
    <t>Adsorção de Azul de Metileno</t>
  </si>
  <si>
    <t>&lt; 10%</t>
  </si>
  <si>
    <t>AASHTO T 330-07/19</t>
  </si>
  <si>
    <t>Durabilidade ao Sulfato de Sódio</t>
  </si>
  <si>
    <t>&lt;15%</t>
  </si>
  <si>
    <t>DNER-ME 079/94</t>
  </si>
  <si>
    <t>&lt; 15%</t>
  </si>
  <si>
    <t xml:space="preserve"> ABNT NBR 17054</t>
  </si>
  <si>
    <t>CAL CH-I</t>
  </si>
  <si>
    <t>Teor Óxido de Cálcio (CaO)</t>
  </si>
  <si>
    <t>&gt;50%</t>
  </si>
  <si>
    <t>Certificado de Qualidade emitido pelo fabricante</t>
  </si>
  <si>
    <t>Aceita quando as variações estiverem compreendidas entre os limites da faixa definida</t>
  </si>
  <si>
    <t>Fenolftaleína</t>
  </si>
  <si>
    <t>PENEIRAS</t>
  </si>
  <si>
    <t>DNIT-FX 'A-25'</t>
  </si>
  <si>
    <t>DNIT-FX 'B-19'</t>
  </si>
  <si>
    <t>DNIT-FX 'C-12,5'</t>
  </si>
  <si>
    <t>DER/PR-FX 'A'</t>
  </si>
  <si>
    <t>DER/PR-FX 'B'</t>
  </si>
  <si>
    <t>DER/PR-FX 'C'</t>
  </si>
  <si>
    <t>DER/PR-FX 'D'</t>
  </si>
  <si>
    <t>DER/PR-FX 'E'</t>
  </si>
  <si>
    <t>DER/PR-FX 'F'</t>
  </si>
  <si>
    <t>DER/SP-'25'</t>
  </si>
  <si>
    <t>DER/SP-'19'</t>
  </si>
  <si>
    <t>DER/SP-'12,5'</t>
  </si>
  <si>
    <t>DER/SP-'9,5'</t>
  </si>
  <si>
    <t>DER/SP-'4,75'</t>
  </si>
  <si>
    <t>a</t>
  </si>
  <si>
    <t>b</t>
  </si>
  <si>
    <t>c</t>
  </si>
  <si>
    <t>d</t>
  </si>
  <si>
    <t>e</t>
  </si>
  <si>
    <t>ASTM</t>
  </si>
  <si>
    <t>(mm)</t>
  </si>
  <si>
    <t>FAIXAS</t>
  </si>
  <si>
    <t>CAMADA</t>
  </si>
  <si>
    <t>ROLAMENTO</t>
  </si>
  <si>
    <t>REPERFILAGEM</t>
  </si>
  <si>
    <t>ENSAIO</t>
  </si>
  <si>
    <t>Unidade</t>
  </si>
  <si>
    <t>CONVENCIONAL</t>
  </si>
  <si>
    <t>POLIMERIZADO</t>
  </si>
  <si>
    <t>BORRACHA</t>
  </si>
  <si>
    <t>CAP 30-45</t>
  </si>
  <si>
    <t>CAP 50-70</t>
  </si>
  <si>
    <t>CAP 85-100</t>
  </si>
  <si>
    <t>CAP 150-200</t>
  </si>
  <si>
    <t>CAP 50-65</t>
  </si>
  <si>
    <t>CAP 55-75</t>
  </si>
  <si>
    <t>CAP 60-85</t>
  </si>
  <si>
    <t>CAP 65-90</t>
  </si>
  <si>
    <t>0,1mm</t>
  </si>
  <si>
    <t>30 a 45</t>
  </si>
  <si>
    <t>50 a 70</t>
  </si>
  <si>
    <t>85 a 100</t>
  </si>
  <si>
    <t>150 a 200</t>
  </si>
  <si>
    <t>45 a 70</t>
  </si>
  <si>
    <t>40 a 70</t>
  </si>
  <si>
    <t>30 a 70</t>
  </si>
  <si>
    <t>◦C</t>
  </si>
  <si>
    <t>cP</t>
  </si>
  <si>
    <t>N.A.</t>
  </si>
  <si>
    <t>1300 a 1700</t>
  </si>
  <si>
    <t>76 a 285</t>
  </si>
  <si>
    <t>57 a 285</t>
  </si>
  <si>
    <t>28 a 114</t>
  </si>
  <si>
    <t>%</t>
  </si>
  <si>
    <t>% massa</t>
  </si>
  <si>
    <t>cm</t>
  </si>
  <si>
    <t>163 ◦C, 85min</t>
  </si>
  <si>
    <t>FR-ENG-EPR-033
REV00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</si>
</sst>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0.000"/>
  </numFmts>
  <fonts count="15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1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sz val="10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indexed="10"/>
      <name val="Aptos Narrow"/>
      <family val="2"/>
      <scheme val="minor"/>
    </font>
    <font>
      <b/>
      <sz val="10"/>
      <color indexed="12"/>
      <name val="Aptos Narrow"/>
      <family val="2"/>
      <scheme val="minor"/>
    </font>
    <font>
      <b/>
      <sz val="11"/>
      <name val="Aptos Narrow"/>
      <family val="2"/>
      <scheme val="minor"/>
    </font>
    <font>
      <sz val="10"/>
      <name val="Calibri"/>
      <family val="2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3057"/>
        <bgColor indexed="64"/>
      </patternFill>
    </fill>
    <fill>
      <patternFill patternType="solid">
        <fgColor rgb="FF00CC99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theme="2"/>
        <bgColor indexed="64"/>
      </patternFill>
    </fill>
    <fill>
      <patternFill patternType="solid">
        <fgColor rgb="FFEFEBD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0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0" fontId="7" fillId="0" borderId="0"/>
  </cellStyleXfs>
  <cellXfs count="7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1" fillId="3" borderId="7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6" fillId="2" borderId="4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2" fontId="3" fillId="0" borderId="1" xfId="0" applyNumberFormat="1" applyFont="1" applyBorder="1" applyAlignment="1">
      <alignment horizontal="center" vertical="center" wrapText="1"/>
    </xf>
    <xf numFmtId="0" fontId="0" fillId="2" borderId="0" xfId="0" applyFill="1"/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164" fontId="10" fillId="6" borderId="1" xfId="0" applyNumberFormat="1" applyFont="1" applyFill="1" applyBorder="1" applyAlignment="1" applyProtection="1">
      <alignment horizontal="center" vertical="center"/>
      <protection hidden="1"/>
    </xf>
    <xf numFmtId="2" fontId="10" fillId="6" borderId="1" xfId="0" applyNumberFormat="1" applyFont="1" applyFill="1" applyBorder="1" applyAlignment="1" applyProtection="1">
      <alignment horizontal="center" vertical="center"/>
      <protection hidden="1"/>
    </xf>
    <xf numFmtId="0" fontId="6" fillId="0" borderId="1" xfId="0" applyFont="1" applyBorder="1" applyProtection="1">
      <protection hidden="1"/>
    </xf>
    <xf numFmtId="165" fontId="6" fillId="6" borderId="1" xfId="0" applyNumberFormat="1" applyFont="1" applyFill="1" applyBorder="1" applyAlignment="1" applyProtection="1">
      <alignment horizontal="center" vertical="center"/>
      <protection hidden="1"/>
    </xf>
    <xf numFmtId="0" fontId="6" fillId="0" borderId="1" xfId="0" applyFont="1" applyBorder="1" applyAlignment="1" applyProtection="1">
      <alignment horizontal="center" vertical="center"/>
      <protection hidden="1"/>
    </xf>
    <xf numFmtId="0" fontId="6" fillId="0" borderId="1" xfId="0" applyFont="1" applyBorder="1" applyAlignment="1" applyProtection="1">
      <alignment horizontal="center"/>
      <protection hidden="1"/>
    </xf>
    <xf numFmtId="164" fontId="8" fillId="5" borderId="1" xfId="0" applyNumberFormat="1" applyFont="1" applyFill="1" applyBorder="1" applyAlignment="1" applyProtection="1">
      <alignment horizontal="center" vertical="center"/>
      <protection locked="0"/>
    </xf>
    <xf numFmtId="0" fontId="9" fillId="5" borderId="1" xfId="0" applyFont="1" applyFill="1" applyBorder="1" applyAlignment="1" applyProtection="1">
      <alignment horizontal="center" vertical="center"/>
      <protection hidden="1"/>
    </xf>
    <xf numFmtId="164" fontId="6" fillId="6" borderId="1" xfId="0" applyNumberFormat="1" applyFont="1" applyFill="1" applyBorder="1" applyAlignment="1" applyProtection="1">
      <alignment horizontal="center"/>
      <protection locked="0"/>
    </xf>
    <xf numFmtId="0" fontId="2" fillId="7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3" fillId="7" borderId="1" xfId="0" applyFont="1" applyFill="1" applyBorder="1" applyAlignment="1">
      <alignment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43" fontId="6" fillId="5" borderId="1" xfId="1" applyFont="1" applyFill="1" applyBorder="1" applyAlignment="1" applyProtection="1">
      <alignment horizontal="center" vertical="center"/>
      <protection hidden="1"/>
    </xf>
    <xf numFmtId="0" fontId="13" fillId="9" borderId="1" xfId="2" applyFont="1" applyFill="1" applyBorder="1" applyAlignment="1">
      <alignment horizontal="center" vertical="center"/>
    </xf>
    <xf numFmtId="0" fontId="13" fillId="9" borderId="1" xfId="2" applyFont="1" applyFill="1" applyBorder="1" applyAlignment="1">
      <alignment horizontal="center" vertical="center" wrapText="1"/>
    </xf>
    <xf numFmtId="16" fontId="13" fillId="9" borderId="1" xfId="2" applyNumberFormat="1" applyFont="1" applyFill="1" applyBorder="1" applyAlignment="1">
      <alignment horizontal="center" vertical="center"/>
    </xf>
    <xf numFmtId="2" fontId="13" fillId="9" borderId="1" xfId="2" applyNumberFormat="1" applyFont="1" applyFill="1" applyBorder="1" applyAlignment="1">
      <alignment horizontal="center" vertical="center"/>
    </xf>
    <xf numFmtId="165" fontId="13" fillId="9" borderId="1" xfId="2" applyNumberFormat="1" applyFont="1" applyFill="1" applyBorder="1" applyAlignment="1">
      <alignment horizontal="center" vertical="center"/>
    </xf>
    <xf numFmtId="0" fontId="6" fillId="0" borderId="0" xfId="0" applyFont="1" applyAlignment="1" applyProtection="1">
      <alignment horizontal="center"/>
      <protection hidden="1"/>
    </xf>
    <xf numFmtId="0" fontId="0" fillId="0" borderId="0" xfId="0" applyAlignment="1">
      <alignment horizontal="right" vertical="center" wrapText="1"/>
    </xf>
    <xf numFmtId="0" fontId="12" fillId="0" borderId="1" xfId="2" applyFont="1" applyBorder="1" applyAlignment="1">
      <alignment vertical="center"/>
    </xf>
    <xf numFmtId="0" fontId="13" fillId="9" borderId="0" xfId="2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165" fontId="3" fillId="5" borderId="1" xfId="0" applyNumberFormat="1" applyFont="1" applyFill="1" applyBorder="1" applyAlignment="1" applyProtection="1">
      <alignment horizontal="center" vertical="center"/>
      <protection locked="0"/>
    </xf>
    <xf numFmtId="0" fontId="3" fillId="5" borderId="1" xfId="0" applyFont="1" applyFill="1" applyBorder="1" applyAlignment="1" applyProtection="1">
      <alignment horizontal="center" vertical="center"/>
      <protection locked="0"/>
    </xf>
    <xf numFmtId="2" fontId="3" fillId="5" borderId="1" xfId="0" applyNumberFormat="1" applyFont="1" applyFill="1" applyBorder="1" applyAlignment="1" applyProtection="1">
      <alignment horizontal="center" vertical="center"/>
      <protection locked="0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" fillId="3" borderId="12" xfId="0" applyFont="1" applyFill="1" applyBorder="1" applyAlignment="1" applyProtection="1">
      <alignment horizontal="center" vertical="center" wrapText="1"/>
      <protection locked="0"/>
    </xf>
    <xf numFmtId="0" fontId="1" fillId="3" borderId="13" xfId="0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>
      <alignment horizontal="center" vertical="center" wrapText="1"/>
    </xf>
    <xf numFmtId="0" fontId="1" fillId="3" borderId="15" xfId="0" applyFont="1" applyFill="1" applyBorder="1" applyAlignment="1" applyProtection="1">
      <alignment horizontal="center" vertical="center" wrapText="1"/>
      <protection locked="0"/>
    </xf>
    <xf numFmtId="0" fontId="1" fillId="3" borderId="16" xfId="0" applyFont="1" applyFill="1" applyBorder="1" applyAlignment="1" applyProtection="1">
      <alignment horizontal="center" vertical="center" wrapText="1"/>
      <protection locked="0"/>
    </xf>
    <xf numFmtId="0" fontId="5" fillId="4" borderId="1" xfId="0" applyFont="1" applyFill="1" applyBorder="1" applyAlignment="1" applyProtection="1">
      <alignment horizontal="center" vertical="center" wrapText="1"/>
      <protection locked="0"/>
    </xf>
    <xf numFmtId="0" fontId="1" fillId="3" borderId="14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" fillId="3" borderId="17" xfId="0" applyFont="1" applyFill="1" applyBorder="1" applyAlignment="1" applyProtection="1">
      <alignment horizontal="center" vertical="center" wrapText="1"/>
      <protection locked="0"/>
    </xf>
    <xf numFmtId="165" fontId="3" fillId="0" borderId="6" xfId="0" applyNumberFormat="1" applyFont="1" applyBorder="1" applyAlignment="1">
      <alignment horizontal="center" vertical="center" wrapText="1"/>
    </xf>
    <xf numFmtId="165" fontId="3" fillId="0" borderId="5" xfId="0" applyNumberFormat="1" applyFont="1" applyBorder="1" applyAlignment="1">
      <alignment horizontal="center" vertical="center" wrapText="1"/>
    </xf>
    <xf numFmtId="0" fontId="14" fillId="4" borderId="1" xfId="0" applyFont="1" applyFill="1" applyBorder="1" applyAlignment="1" applyProtection="1">
      <alignment horizontal="center" vertical="center" wrapText="1"/>
      <protection locked="0"/>
    </xf>
    <xf numFmtId="0" fontId="12" fillId="8" borderId="4" xfId="2" applyFont="1" applyFill="1" applyBorder="1" applyAlignment="1">
      <alignment horizontal="center" vertical="center"/>
    </xf>
    <xf numFmtId="0" fontId="12" fillId="8" borderId="2" xfId="2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7" borderId="6" xfId="0" applyFont="1" applyFill="1" applyBorder="1" applyAlignment="1">
      <alignment horizontal="center" vertical="center"/>
    </xf>
    <xf numFmtId="0" fontId="2" fillId="7" borderId="5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</cellXfs>
  <cellStyles count="3">
    <cellStyle name="Normal" xfId="0" builtinId="0"/>
    <cellStyle name="Normal 4 3" xfId="2" xr:uid="{188142E0-2F75-4A95-9848-F82C8DBADB70}"/>
    <cellStyle name="Vírgula" xfId="1" builtinId="3"/>
  </cellStyles>
  <dxfs count="17">
    <dxf>
      <font>
        <color rgb="FF9C0006"/>
      </font>
      <fill>
        <patternFill>
          <bgColor rgb="FFFFC7CE"/>
        </patternFill>
      </fill>
    </dxf>
    <dxf>
      <fill>
        <patternFill>
          <bgColor theme="2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>
          <bgColor theme="0" tint="-0.24994659260841701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lor rgb="FFFF0000"/>
      </font>
    </dxf>
    <dxf>
      <fill>
        <patternFill>
          <bgColor theme="2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>
          <bgColor theme="0" tint="-0.24994659260841701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theme="2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>
          <bgColor theme="0" tint="-0.24994659260841701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theme="2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>
          <bgColor theme="0" tint="-0.24994659260841701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theme="2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>
          <bgColor theme="0" tint="-0.24994659260841701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theme="2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>
          <bgColor theme="0" tint="-0.24994659260841701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400"/>
              <a:t>GRANULOMETRIA DE PROJETO</a:t>
            </a:r>
          </a:p>
        </c:rich>
      </c:tx>
      <c:layout>
        <c:manualLayout>
          <c:xMode val="edge"/>
          <c:yMode val="edge"/>
          <c:x val="0.14641710728068963"/>
          <c:y val="7.691170964168533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0.15234869594910105"/>
          <c:y val="0.24771428219445335"/>
          <c:w val="0.78322855225114785"/>
          <c:h val="0.56270898671332614"/>
        </c:manualLayout>
      </c:layout>
      <c:lineChart>
        <c:grouping val="standard"/>
        <c:varyColors val="0"/>
        <c:ser>
          <c:idx val="0"/>
          <c:order val="0"/>
          <c:tx>
            <c:v>PROJETO</c:v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'MISTURAS ASFÁLTICAS'!$B$27:$B$42</c:f>
              <c:strCache>
                <c:ptCount val="16"/>
                <c:pt idx="0">
                  <c:v>#1 1/2"</c:v>
                </c:pt>
                <c:pt idx="1">
                  <c:v>#1"</c:v>
                </c:pt>
                <c:pt idx="2">
                  <c:v>#3/4"</c:v>
                </c:pt>
                <c:pt idx="3">
                  <c:v>#1/2"</c:v>
                </c:pt>
                <c:pt idx="4">
                  <c:v>#3/8"</c:v>
                </c:pt>
                <c:pt idx="5">
                  <c:v>#1/4"</c:v>
                </c:pt>
                <c:pt idx="6">
                  <c:v>#4</c:v>
                </c:pt>
                <c:pt idx="7">
                  <c:v>#8</c:v>
                </c:pt>
                <c:pt idx="8">
                  <c:v>#10</c:v>
                </c:pt>
                <c:pt idx="9">
                  <c:v>#16</c:v>
                </c:pt>
                <c:pt idx="10">
                  <c:v>#30</c:v>
                </c:pt>
                <c:pt idx="11">
                  <c:v>#40</c:v>
                </c:pt>
                <c:pt idx="12">
                  <c:v>#50</c:v>
                </c:pt>
                <c:pt idx="13">
                  <c:v>#80</c:v>
                </c:pt>
                <c:pt idx="14">
                  <c:v>#100</c:v>
                </c:pt>
                <c:pt idx="15">
                  <c:v>#200</c:v>
                </c:pt>
              </c:strCache>
            </c:strRef>
          </c:cat>
          <c:val>
            <c:numRef>
              <c:f>'MISTURAS ASFÁLTICAS'!$C$27:$C$42</c:f>
              <c:numCache>
                <c:formatCode>0.0</c:formatCode>
                <c:ptCount val="16"/>
                <c:pt idx="3">
                  <c:v>100</c:v>
                </c:pt>
                <c:pt idx="4">
                  <c:v>85.4</c:v>
                </c:pt>
                <c:pt idx="5">
                  <c:v>52.2</c:v>
                </c:pt>
                <c:pt idx="6">
                  <c:v>34.9</c:v>
                </c:pt>
                <c:pt idx="7">
                  <c:v>14.9</c:v>
                </c:pt>
                <c:pt idx="9">
                  <c:v>5.9</c:v>
                </c:pt>
                <c:pt idx="10">
                  <c:v>5.9</c:v>
                </c:pt>
                <c:pt idx="12">
                  <c:v>5.9</c:v>
                </c:pt>
                <c:pt idx="14">
                  <c:v>5.9</c:v>
                </c:pt>
                <c:pt idx="15">
                  <c:v>5.9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00-4772-954E-222CCA0F9718}"/>
            </c:ext>
          </c:extLst>
        </c:ser>
        <c:ser>
          <c:idx val="1"/>
          <c:order val="1"/>
          <c:tx>
            <c:v>LIM. INFERIOR</c:v>
          </c:tx>
          <c:spPr>
            <a:ln>
              <a:solidFill>
                <a:srgbClr val="002060"/>
              </a:solidFill>
            </a:ln>
          </c:spPr>
          <c:marker>
            <c:symbol val="square"/>
            <c:size val="5"/>
            <c:spPr>
              <a:solidFill>
                <a:srgbClr val="002060"/>
              </a:solidFill>
              <a:ln>
                <a:solidFill>
                  <a:srgbClr val="002060"/>
                </a:solidFill>
                <a:prstDash val="solid"/>
              </a:ln>
            </c:spPr>
          </c:marker>
          <c:cat>
            <c:strRef>
              <c:f>'MISTURAS ASFÁLTICAS'!$B$27:$B$42</c:f>
              <c:strCache>
                <c:ptCount val="16"/>
                <c:pt idx="0">
                  <c:v>#1 1/2"</c:v>
                </c:pt>
                <c:pt idx="1">
                  <c:v>#1"</c:v>
                </c:pt>
                <c:pt idx="2">
                  <c:v>#3/4"</c:v>
                </c:pt>
                <c:pt idx="3">
                  <c:v>#1/2"</c:v>
                </c:pt>
                <c:pt idx="4">
                  <c:v>#3/8"</c:v>
                </c:pt>
                <c:pt idx="5">
                  <c:v>#1/4"</c:v>
                </c:pt>
                <c:pt idx="6">
                  <c:v>#4</c:v>
                </c:pt>
                <c:pt idx="7">
                  <c:v>#8</c:v>
                </c:pt>
                <c:pt idx="8">
                  <c:v>#10</c:v>
                </c:pt>
                <c:pt idx="9">
                  <c:v>#16</c:v>
                </c:pt>
                <c:pt idx="10">
                  <c:v>#30</c:v>
                </c:pt>
                <c:pt idx="11">
                  <c:v>#40</c:v>
                </c:pt>
                <c:pt idx="12">
                  <c:v>#50</c:v>
                </c:pt>
                <c:pt idx="13">
                  <c:v>#80</c:v>
                </c:pt>
                <c:pt idx="14">
                  <c:v>#100</c:v>
                </c:pt>
                <c:pt idx="15">
                  <c:v>#200</c:v>
                </c:pt>
              </c:strCache>
            </c:strRef>
          </c:cat>
          <c:val>
            <c:numRef>
              <c:f>'MISTURAS ASFÁLTICAS'!$D$27:$D$42</c:f>
              <c:numCache>
                <c:formatCode>General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100</c:v>
                </c:pt>
                <c:pt idx="4">
                  <c:v>90</c:v>
                </c:pt>
                <c:pt idx="5">
                  <c:v>65</c:v>
                </c:pt>
                <c:pt idx="6">
                  <c:v>53</c:v>
                </c:pt>
                <c:pt idx="7">
                  <c:v>32</c:v>
                </c:pt>
                <c:pt idx="8">
                  <c:v>0</c:v>
                </c:pt>
                <c:pt idx="9">
                  <c:v>20</c:v>
                </c:pt>
                <c:pt idx="10">
                  <c:v>13</c:v>
                </c:pt>
                <c:pt idx="11">
                  <c:v>0</c:v>
                </c:pt>
                <c:pt idx="12">
                  <c:v>8</c:v>
                </c:pt>
                <c:pt idx="13">
                  <c:v>0</c:v>
                </c:pt>
                <c:pt idx="14">
                  <c:v>4</c:v>
                </c:pt>
                <c:pt idx="15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B00-4772-954E-222CCA0F9718}"/>
            </c:ext>
          </c:extLst>
        </c:ser>
        <c:ser>
          <c:idx val="2"/>
          <c:order val="2"/>
          <c:tx>
            <c:v>LIM. SUPERIOR</c:v>
          </c:tx>
          <c:spPr>
            <a:ln>
              <a:solidFill>
                <a:srgbClr val="002060"/>
              </a:solidFill>
            </a:ln>
          </c:spPr>
          <c:marker>
            <c:symbol val="square"/>
            <c:size val="5"/>
            <c:spPr>
              <a:solidFill>
                <a:srgbClr val="002060"/>
              </a:solidFill>
              <a:ln>
                <a:solidFill>
                  <a:srgbClr val="002060"/>
                </a:solidFill>
                <a:prstDash val="solid"/>
              </a:ln>
            </c:spPr>
          </c:marker>
          <c:cat>
            <c:strRef>
              <c:f>'MISTURAS ASFÁLTICAS'!$B$27:$B$42</c:f>
              <c:strCache>
                <c:ptCount val="16"/>
                <c:pt idx="0">
                  <c:v>#1 1/2"</c:v>
                </c:pt>
                <c:pt idx="1">
                  <c:v>#1"</c:v>
                </c:pt>
                <c:pt idx="2">
                  <c:v>#3/4"</c:v>
                </c:pt>
                <c:pt idx="3">
                  <c:v>#1/2"</c:v>
                </c:pt>
                <c:pt idx="4">
                  <c:v>#3/8"</c:v>
                </c:pt>
                <c:pt idx="5">
                  <c:v>#1/4"</c:v>
                </c:pt>
                <c:pt idx="6">
                  <c:v>#4</c:v>
                </c:pt>
                <c:pt idx="7">
                  <c:v>#8</c:v>
                </c:pt>
                <c:pt idx="8">
                  <c:v>#10</c:v>
                </c:pt>
                <c:pt idx="9">
                  <c:v>#16</c:v>
                </c:pt>
                <c:pt idx="10">
                  <c:v>#30</c:v>
                </c:pt>
                <c:pt idx="11">
                  <c:v>#40</c:v>
                </c:pt>
                <c:pt idx="12">
                  <c:v>#50</c:v>
                </c:pt>
                <c:pt idx="13">
                  <c:v>#80</c:v>
                </c:pt>
                <c:pt idx="14">
                  <c:v>#100</c:v>
                </c:pt>
                <c:pt idx="15">
                  <c:v>#200</c:v>
                </c:pt>
              </c:strCache>
            </c:strRef>
          </c:cat>
          <c:val>
            <c:numRef>
              <c:f>'MISTURAS ASFÁLTICAS'!$E$27:$E$42</c:f>
              <c:numCache>
                <c:formatCode>General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100</c:v>
                </c:pt>
                <c:pt idx="4">
                  <c:v>10</c:v>
                </c:pt>
                <c:pt idx="5">
                  <c:v>89</c:v>
                </c:pt>
                <c:pt idx="6">
                  <c:v>83</c:v>
                </c:pt>
                <c:pt idx="7">
                  <c:v>667</c:v>
                </c:pt>
                <c:pt idx="8">
                  <c:v>0</c:v>
                </c:pt>
                <c:pt idx="9">
                  <c:v>52</c:v>
                </c:pt>
                <c:pt idx="10">
                  <c:v>40</c:v>
                </c:pt>
                <c:pt idx="11">
                  <c:v>0</c:v>
                </c:pt>
                <c:pt idx="12">
                  <c:v>29</c:v>
                </c:pt>
                <c:pt idx="13">
                  <c:v>0</c:v>
                </c:pt>
                <c:pt idx="14">
                  <c:v>19</c:v>
                </c:pt>
                <c:pt idx="15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B00-4772-954E-222CCA0F97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81888336"/>
        <c:axId val="1"/>
      </c:lineChart>
      <c:catAx>
        <c:axId val="1681888336"/>
        <c:scaling>
          <c:orientation val="minMax"/>
        </c:scaling>
        <c:delete val="0"/>
        <c:axPos val="b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minorGridlines>
          <c:spPr>
            <a:ln w="12700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PENEIRAS</a:t>
                </a:r>
              </a:p>
            </c:rich>
          </c:tx>
          <c:layout>
            <c:manualLayout>
              <c:xMode val="edge"/>
              <c:yMode val="edge"/>
              <c:x val="0.48829710240096497"/>
              <c:y val="0.89299469630593065"/>
            </c:manualLayout>
          </c:layout>
          <c:overlay val="0"/>
          <c:spPr>
            <a:solidFill>
              <a:srgbClr val="FFFFFF"/>
            </a:solidFill>
            <a:ln w="3175">
              <a:solidFill>
                <a:srgbClr val="000000"/>
              </a:solidFill>
              <a:prstDash val="solid"/>
            </a:ln>
          </c:spPr>
        </c:title>
        <c:numFmt formatCode="General" sourceLinked="0"/>
        <c:majorTickMark val="in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00"/>
        </c:scaling>
        <c:delete val="0"/>
        <c:axPos val="l"/>
        <c:majorGridlines>
          <c:spPr>
            <a:ln w="12700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% PASSANDO</a:t>
                </a:r>
              </a:p>
            </c:rich>
          </c:tx>
          <c:layout>
            <c:manualLayout>
              <c:xMode val="edge"/>
              <c:yMode val="edge"/>
              <c:x val="3.5157391372869475E-2"/>
              <c:y val="0.4128571369907556"/>
            </c:manualLayout>
          </c:layout>
          <c:overlay val="0"/>
          <c:spPr>
            <a:solidFill>
              <a:srgbClr val="FFFFFF"/>
            </a:solidFill>
            <a:ln w="3175">
              <a:solidFill>
                <a:srgbClr val="000000"/>
              </a:solidFill>
              <a:prstDash val="solid"/>
            </a:ln>
          </c:spPr>
        </c:title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1888336"/>
        <c:crossesAt val="1"/>
        <c:crossBetween val="midCat"/>
      </c:valAx>
      <c:spPr>
        <a:solidFill>
          <a:srgbClr val="FFFFFF"/>
        </a:solidFill>
        <a:ln w="25400">
          <a:solidFill>
            <a:srgbClr val="C0C0C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8331834674939109"/>
          <c:y val="4.1699119685251092E-2"/>
          <c:w val="0.35352710213829863"/>
          <c:h val="0.1712592568257949"/>
        </c:manualLayout>
      </c:layout>
      <c:overlay val="0"/>
      <c:spPr>
        <a:solidFill>
          <a:srgbClr val="FFFFFF"/>
        </a:solidFill>
        <a:ln w="12700">
          <a:solidFill>
            <a:srgbClr val="C0C0C0"/>
          </a:solidFill>
          <a:prstDash val="solid"/>
        </a:ln>
      </c:spPr>
      <c:txPr>
        <a:bodyPr/>
        <a:lstStyle/>
        <a:p>
          <a:pPr>
            <a:defRPr sz="6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span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25400">
      <a:solidFill>
        <a:srgbClr val="C0C0C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1180555555555551" footer="0.51180555555555551"/>
    <c:pageSetup firstPageNumber="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325623</xdr:colOff>
      <xdr:row>4</xdr:row>
      <xdr:rowOff>13644</xdr:rowOff>
    </xdr:from>
    <xdr:ext cx="1018687" cy="569157"/>
    <xdr:pic>
      <xdr:nvPicPr>
        <xdr:cNvPr id="2" name="Imagem 1" descr="Grupo EPR - Grupo EPR">
          <a:extLst>
            <a:ext uri="{FF2B5EF4-FFF2-40B4-BE49-F238E27FC236}">
              <a16:creationId xmlns:a16="http://schemas.microsoft.com/office/drawing/2014/main" id="{628E303C-634A-42B7-97BC-945A551E4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152" y="596350"/>
          <a:ext cx="1018687" cy="5691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12</xdr:col>
      <xdr:colOff>168463</xdr:colOff>
      <xdr:row>18</xdr:row>
      <xdr:rowOff>112806</xdr:rowOff>
    </xdr:from>
    <xdr:to>
      <xdr:col>25</xdr:col>
      <xdr:colOff>89645</xdr:colOff>
      <xdr:row>42</xdr:row>
      <xdr:rowOff>164353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F7B3D316-9933-4387-B3B6-F376F273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8626A-1FA6-43A5-BC41-4E6AB2022E0B}">
  <dimension ref="B2:L101"/>
  <sheetViews>
    <sheetView showGridLines="0" tabSelected="1" topLeftCell="A33" zoomScale="115" zoomScaleNormal="115" zoomScaleSheetLayoutView="70" workbookViewId="0">
      <selection activeCell="F57" sqref="F57"/>
    </sheetView>
  </sheetViews>
  <sheetFormatPr defaultRowHeight="14.4" x14ac:dyDescent="0.3"/>
  <cols>
    <col min="1" max="1" width="3.5546875" customWidth="1"/>
    <col min="2" max="7" width="23.5546875" customWidth="1"/>
    <col min="9" max="9" width="9.33203125" customWidth="1"/>
    <col min="10" max="10" width="7.6640625" customWidth="1"/>
    <col min="12" max="12" width="8.6640625" style="12" customWidth="1"/>
  </cols>
  <sheetData>
    <row r="2" spans="2:12" ht="18" customHeight="1" x14ac:dyDescent="0.3">
      <c r="B2" s="53"/>
      <c r="C2" s="64" t="s">
        <v>0</v>
      </c>
      <c r="D2" s="64"/>
      <c r="E2" s="64"/>
      <c r="F2" s="64"/>
      <c r="G2" s="70" t="s">
        <v>236</v>
      </c>
      <c r="L2" s="12" t="s">
        <v>1</v>
      </c>
    </row>
    <row r="3" spans="2:12" ht="18.75" customHeight="1" x14ac:dyDescent="0.3">
      <c r="B3" s="54"/>
      <c r="C3" s="64"/>
      <c r="D3" s="64"/>
      <c r="E3" s="64"/>
      <c r="F3" s="64"/>
      <c r="G3" s="70"/>
    </row>
    <row r="4" spans="2:12" ht="18.75" customHeight="1" x14ac:dyDescent="0.3">
      <c r="B4" s="54"/>
      <c r="C4" s="64"/>
      <c r="D4" s="64"/>
      <c r="E4" s="64"/>
      <c r="F4" s="64"/>
      <c r="G4" s="70"/>
    </row>
    <row r="5" spans="2:12" x14ac:dyDescent="0.3">
      <c r="B5" s="55"/>
      <c r="C5" s="7" t="s">
        <v>2</v>
      </c>
      <c r="D5" s="13"/>
      <c r="E5" s="8"/>
      <c r="F5" s="8" t="s">
        <v>3</v>
      </c>
      <c r="G5" s="6"/>
      <c r="L5" s="12" t="s">
        <v>4</v>
      </c>
    </row>
    <row r="6" spans="2:12" x14ac:dyDescent="0.3">
      <c r="B6" s="55"/>
      <c r="C6" s="7" t="s">
        <v>5</v>
      </c>
      <c r="D6" s="13"/>
      <c r="E6" s="8"/>
      <c r="F6" s="8" t="s">
        <v>6</v>
      </c>
      <c r="G6" s="6"/>
      <c r="L6" s="12" t="s">
        <v>7</v>
      </c>
    </row>
    <row r="7" spans="2:12" x14ac:dyDescent="0.3">
      <c r="B7" s="55"/>
      <c r="C7" s="7" t="s">
        <v>8</v>
      </c>
      <c r="D7" s="13"/>
      <c r="E7" s="8"/>
      <c r="F7" s="8" t="s">
        <v>9</v>
      </c>
      <c r="G7" s="6"/>
    </row>
    <row r="8" spans="2:12" ht="14.4" customHeight="1" x14ac:dyDescent="0.3">
      <c r="B8" s="55"/>
      <c r="C8" s="7" t="s">
        <v>10</v>
      </c>
      <c r="D8" s="14"/>
      <c r="E8" s="8"/>
      <c r="F8" s="8" t="s">
        <v>11</v>
      </c>
      <c r="G8" s="6"/>
    </row>
    <row r="9" spans="2:12" x14ac:dyDescent="0.3">
      <c r="B9" s="56"/>
      <c r="C9" s="7" t="s">
        <v>12</v>
      </c>
      <c r="D9" s="14"/>
      <c r="E9" s="8"/>
      <c r="F9" s="8" t="s">
        <v>13</v>
      </c>
      <c r="G9" s="6"/>
    </row>
    <row r="10" spans="2:12" x14ac:dyDescent="0.3">
      <c r="B10" s="15"/>
      <c r="C10" s="10"/>
      <c r="D10" s="16"/>
      <c r="E10" s="10"/>
      <c r="F10" s="10"/>
      <c r="G10" s="10"/>
    </row>
    <row r="11" spans="2:12" x14ac:dyDescent="0.3">
      <c r="B11" s="5" t="s">
        <v>14</v>
      </c>
      <c r="C11" s="33" t="s">
        <v>15</v>
      </c>
      <c r="D11" s="16"/>
      <c r="E11" s="59" t="s">
        <v>16</v>
      </c>
      <c r="F11" s="65"/>
      <c r="G11" s="65"/>
    </row>
    <row r="12" spans="2:12" x14ac:dyDescent="0.3">
      <c r="B12" s="5" t="s">
        <v>17</v>
      </c>
      <c r="C12" s="33" t="s">
        <v>18</v>
      </c>
      <c r="D12" s="16"/>
      <c r="E12" s="66" t="s">
        <v>19</v>
      </c>
      <c r="F12" s="23" t="s">
        <v>20</v>
      </c>
      <c r="G12" s="47">
        <v>2.8740000000000001</v>
      </c>
    </row>
    <row r="13" spans="2:12" ht="14.4" customHeight="1" x14ac:dyDescent="0.3">
      <c r="B13" s="5" t="s">
        <v>21</v>
      </c>
      <c r="C13" s="33" t="s">
        <v>22</v>
      </c>
      <c r="D13" s="41"/>
      <c r="E13" s="66"/>
      <c r="F13" s="23" t="s">
        <v>23</v>
      </c>
      <c r="G13" s="48">
        <v>2.718</v>
      </c>
    </row>
    <row r="14" spans="2:12" x14ac:dyDescent="0.3">
      <c r="B14" s="5" t="s">
        <v>24</v>
      </c>
      <c r="C14" s="11">
        <v>5.6</v>
      </c>
      <c r="D14" s="41"/>
      <c r="E14" s="66" t="s">
        <v>25</v>
      </c>
      <c r="F14" s="23" t="s">
        <v>20</v>
      </c>
      <c r="G14" s="47">
        <v>2.88</v>
      </c>
    </row>
    <row r="15" spans="2:12" ht="28.8" x14ac:dyDescent="0.3">
      <c r="B15" s="5" t="s">
        <v>26</v>
      </c>
      <c r="C15" s="50">
        <v>2.4</v>
      </c>
      <c r="D15" s="41"/>
      <c r="E15" s="66"/>
      <c r="F15" s="23" t="s">
        <v>23</v>
      </c>
      <c r="G15" s="48">
        <v>2.7359999999999998</v>
      </c>
    </row>
    <row r="16" spans="2:12" x14ac:dyDescent="0.3">
      <c r="D16" s="41"/>
      <c r="E16" s="23" t="s">
        <v>27</v>
      </c>
      <c r="F16" s="23" t="s">
        <v>20</v>
      </c>
      <c r="G16" s="48">
        <v>2.782</v>
      </c>
    </row>
    <row r="17" spans="2:7" x14ac:dyDescent="0.3">
      <c r="B17" s="59" t="s">
        <v>28</v>
      </c>
      <c r="C17" s="60"/>
      <c r="D17" s="41"/>
      <c r="E17" s="66" t="s">
        <v>29</v>
      </c>
      <c r="F17" s="66"/>
      <c r="G17" s="49">
        <v>2</v>
      </c>
    </row>
    <row r="18" spans="2:7" x14ac:dyDescent="0.3">
      <c r="B18" s="24" t="s">
        <v>30</v>
      </c>
      <c r="C18" s="27">
        <f>C29-C33</f>
        <v>-34.9</v>
      </c>
      <c r="D18" s="41"/>
      <c r="E18" s="66" t="s">
        <v>31</v>
      </c>
      <c r="F18" s="66"/>
      <c r="G18" s="48">
        <v>1.006</v>
      </c>
    </row>
    <row r="19" spans="2:7" x14ac:dyDescent="0.3">
      <c r="B19" s="24" t="s">
        <v>25</v>
      </c>
      <c r="C19" s="27">
        <f>C32-C42</f>
        <v>46.300000000000004</v>
      </c>
      <c r="D19" s="41"/>
    </row>
    <row r="20" spans="2:7" x14ac:dyDescent="0.3">
      <c r="B20" s="24" t="s">
        <v>27</v>
      </c>
      <c r="C20" s="27">
        <f>C42</f>
        <v>5.9</v>
      </c>
      <c r="D20" s="41"/>
      <c r="F20" s="59" t="s">
        <v>32</v>
      </c>
      <c r="G20" s="60"/>
    </row>
    <row r="21" spans="2:7" x14ac:dyDescent="0.3">
      <c r="B21" s="40"/>
      <c r="C21" s="16"/>
      <c r="D21" s="41"/>
      <c r="F21" s="21" t="s">
        <v>20</v>
      </c>
      <c r="G21" s="22">
        <f>100/(C18/G12+C19/G14+C20/G16)</f>
        <v>16.518520048240411</v>
      </c>
    </row>
    <row r="22" spans="2:7" ht="14.4" customHeight="1" x14ac:dyDescent="0.3">
      <c r="B22" s="62" t="s">
        <v>33</v>
      </c>
      <c r="C22" s="63"/>
      <c r="D22" s="68">
        <v>2.5129999999999999</v>
      </c>
      <c r="F22" s="21" t="s">
        <v>23</v>
      </c>
      <c r="G22" s="22">
        <f>100/(C18/G13+C19/G15+C20/G16)</f>
        <v>16.121316720045566</v>
      </c>
    </row>
    <row r="23" spans="2:7" x14ac:dyDescent="0.3">
      <c r="B23" s="62"/>
      <c r="C23" s="63"/>
      <c r="D23" s="69"/>
      <c r="F23" s="21" t="s">
        <v>34</v>
      </c>
      <c r="G23" s="22">
        <f>(100-C14)/((100/D22)-(C14/G18))</f>
        <v>2.7580987620077848</v>
      </c>
    </row>
    <row r="25" spans="2:7" x14ac:dyDescent="0.3">
      <c r="B25" s="59" t="s">
        <v>35</v>
      </c>
      <c r="C25" s="60"/>
      <c r="D25" s="59" t="s">
        <v>36</v>
      </c>
      <c r="E25" s="60"/>
      <c r="F25" s="65" t="s">
        <v>37</v>
      </c>
    </row>
    <row r="26" spans="2:7" x14ac:dyDescent="0.3">
      <c r="B26" s="23" t="s">
        <v>38</v>
      </c>
      <c r="C26" s="23" t="s">
        <v>39</v>
      </c>
      <c r="D26" s="34" t="s">
        <v>40</v>
      </c>
      <c r="E26" s="34" t="s">
        <v>41</v>
      </c>
      <c r="F26" s="67"/>
    </row>
    <row r="27" spans="2:7" x14ac:dyDescent="0.3">
      <c r="B27" s="23" t="s">
        <v>42</v>
      </c>
      <c r="C27" s="25"/>
      <c r="D27" s="26" t="str">
        <f>IF(_xlfn.XLOOKUP($C$11&amp;$D$26,FAIXAS!$4:$4,FAIXAS!$5:$5)=0,"",_xlfn.XLOOKUP($C$11&amp;$D$26,FAIXAS!$4:$4,FAIXAS!$5:$5))</f>
        <v/>
      </c>
      <c r="E27" s="26" t="str">
        <f>IF(_xlfn.XLOOKUP($C$11&amp;$E$26,FAIXAS!$4:$4,FAIXAS!$5:$5)=0,"",_xlfn.XLOOKUP($C$11&amp;$E$26,FAIXAS!$4:$4,FAIXAS!$5:$5))</f>
        <v/>
      </c>
      <c r="F27" s="44" t="str">
        <f t="shared" ref="F27:F42" si="0">IF(C27="","",IF(C27&lt;D27,"DESCONFORME",IF(C27&gt;E27,"DESCONFORME","CONFORME")))</f>
        <v/>
      </c>
    </row>
    <row r="28" spans="2:7" x14ac:dyDescent="0.3">
      <c r="B28" s="23" t="s">
        <v>43</v>
      </c>
      <c r="C28" s="25"/>
      <c r="D28" s="26" t="str">
        <f>IF(_xlfn.XLOOKUP($C$11&amp;$D$26,FAIXAS!$4:$4,FAIXAS!$6:$6)=0,"",_xlfn.XLOOKUP($C$11&amp;$D$26,FAIXAS!$4:$4,FAIXAS!$6:$6))</f>
        <v/>
      </c>
      <c r="E28" s="26" t="str">
        <f>IF(_xlfn.XLOOKUP($C$11&amp;$E$26,FAIXAS!$4:$4,FAIXAS!$6:$6)=0,"",_xlfn.XLOOKUP($C$11&amp;$E$26,FAIXAS!$4:$4,FAIXAS!$6:$6))</f>
        <v/>
      </c>
      <c r="F28" s="44" t="str">
        <f t="shared" si="0"/>
        <v/>
      </c>
    </row>
    <row r="29" spans="2:7" x14ac:dyDescent="0.3">
      <c r="B29" s="23" t="s">
        <v>44</v>
      </c>
      <c r="C29" s="25"/>
      <c r="D29" s="26" t="str">
        <f>IF(_xlfn.XLOOKUP($C$11&amp;$D$26,FAIXAS!$4:$4,FAIXAS!$7:$7)=0,"",_xlfn.XLOOKUP($C$11&amp;$D$26,FAIXAS!$4:$4,FAIXAS!$7:$7))</f>
        <v/>
      </c>
      <c r="E29" s="26" t="str">
        <f>IF(_xlfn.XLOOKUP($C$11&amp;$E$26,FAIXAS!$4:$4,FAIXAS!$7:$7)=0,"",_xlfn.XLOOKUP($C$11&amp;$E$26,FAIXAS!$4:$4,FAIXAS!$7:$7))</f>
        <v/>
      </c>
      <c r="F29" s="44" t="str">
        <f t="shared" si="0"/>
        <v/>
      </c>
    </row>
    <row r="30" spans="2:7" x14ac:dyDescent="0.3">
      <c r="B30" s="23" t="s">
        <v>45</v>
      </c>
      <c r="C30" s="25">
        <v>100</v>
      </c>
      <c r="D30" s="26">
        <f>IF(_xlfn.XLOOKUP($C$11&amp;$D$26,FAIXAS!$4:$4,FAIXAS!$8:$8)=0,"",_xlfn.XLOOKUP($C$11&amp;$D$26,FAIXAS!$4:$4,FAIXAS!$8:$8))</f>
        <v>100</v>
      </c>
      <c r="E30" s="26">
        <f>IF(_xlfn.XLOOKUP($C$11&amp;$E$26,FAIXAS!$4:$4,FAIXAS!$8:$8)=0,"",_xlfn.XLOOKUP($C$11&amp;$E$26,FAIXAS!$4:$4,FAIXAS!$8:$8))</f>
        <v>100</v>
      </c>
      <c r="F30" s="44" t="str">
        <f t="shared" si="0"/>
        <v>CONFORME</v>
      </c>
    </row>
    <row r="31" spans="2:7" x14ac:dyDescent="0.3">
      <c r="B31" s="23" t="s">
        <v>46</v>
      </c>
      <c r="C31" s="25">
        <v>85.4</v>
      </c>
      <c r="D31" s="26">
        <f>IF(_xlfn.XLOOKUP($C$11&amp;$D$26,FAIXAS!$4:$4,FAIXAS!$9:$9)=0,"",_xlfn.XLOOKUP($C$11&amp;$D$26,FAIXAS!$4:$4,FAIXAS!$9:$9))</f>
        <v>90</v>
      </c>
      <c r="E31" s="26">
        <f>IF(_xlfn.XLOOKUP($C$11&amp;$E$26,FAIXAS!$4:$4,FAIXAS!$9:$9)=0,"",_xlfn.XLOOKUP($C$11&amp;$E$26,FAIXAS!$4:$4,FAIXAS!$9:$9))</f>
        <v>10</v>
      </c>
      <c r="F31" s="44" t="str">
        <f t="shared" si="0"/>
        <v>DESCONFORME</v>
      </c>
    </row>
    <row r="32" spans="2:7" x14ac:dyDescent="0.3">
      <c r="B32" s="23" t="s">
        <v>47</v>
      </c>
      <c r="C32" s="25">
        <v>52.2</v>
      </c>
      <c r="D32" s="26">
        <f>IF(_xlfn.XLOOKUP($C$11&amp;$D$26,FAIXAS!$4:$4,FAIXAS!$10:$10)=0,"",_xlfn.XLOOKUP($C$11&amp;$D$26,FAIXAS!$4:$4,FAIXAS!$10:$10))</f>
        <v>65</v>
      </c>
      <c r="E32" s="26">
        <f>IF(_xlfn.XLOOKUP($C$11&amp;$E$26,FAIXAS!$4:$4,FAIXAS!$10:$10)=0,"",_xlfn.XLOOKUP($C$11&amp;$E$26,FAIXAS!$4:$4,FAIXAS!$10:$10))</f>
        <v>89</v>
      </c>
      <c r="F32" s="44" t="str">
        <f t="shared" si="0"/>
        <v>DESCONFORME</v>
      </c>
    </row>
    <row r="33" spans="2:7" x14ac:dyDescent="0.3">
      <c r="B33" s="23" t="s">
        <v>48</v>
      </c>
      <c r="C33" s="25">
        <v>34.9</v>
      </c>
      <c r="D33" s="26">
        <f>IF(_xlfn.XLOOKUP($C$11&amp;$D$26,FAIXAS!$4:$4,FAIXAS!$11:$11)=0,"",_xlfn.XLOOKUP($C$11&amp;$D$26,FAIXAS!$4:$4,FAIXAS!$11:$11))</f>
        <v>53</v>
      </c>
      <c r="E33" s="26">
        <f>IF(_xlfn.XLOOKUP($C$11&amp;$E$26,FAIXAS!$4:$4,FAIXAS!$11:$11)=0,"",_xlfn.XLOOKUP($C$11&amp;$E$26,FAIXAS!$4:$4,FAIXAS!$11:$11))</f>
        <v>83</v>
      </c>
      <c r="F33" s="44" t="str">
        <f t="shared" si="0"/>
        <v>DESCONFORME</v>
      </c>
    </row>
    <row r="34" spans="2:7" x14ac:dyDescent="0.3">
      <c r="B34" s="23" t="s">
        <v>49</v>
      </c>
      <c r="C34" s="25">
        <v>14.9</v>
      </c>
      <c r="D34" s="26">
        <f>IF(_xlfn.XLOOKUP($C$11&amp;$D$26,FAIXAS!$4:$4,FAIXAS!$12:$12)=0,"",_xlfn.XLOOKUP($C$11&amp;$D$26,FAIXAS!$4:$4,FAIXAS!$12:$12))</f>
        <v>32</v>
      </c>
      <c r="E34" s="26">
        <f>IF(_xlfn.XLOOKUP($C$11&amp;$E$26,FAIXAS!$4:$4,FAIXAS!$12:$12)=0,"",_xlfn.XLOOKUP($C$11&amp;$E$26,FAIXAS!$4:$4,FAIXAS!$12:$12))</f>
        <v>667</v>
      </c>
      <c r="F34" s="44" t="str">
        <f t="shared" si="0"/>
        <v>DESCONFORME</v>
      </c>
    </row>
    <row r="35" spans="2:7" x14ac:dyDescent="0.3">
      <c r="B35" s="23" t="s">
        <v>50</v>
      </c>
      <c r="C35" s="25"/>
      <c r="D35" s="26" t="str">
        <f>IF(_xlfn.XLOOKUP($C$11&amp;$D$26,FAIXAS!$4:$4,FAIXAS!$13:$13)=0,"",_xlfn.XLOOKUP($C$11&amp;$D$26,FAIXAS!$4:$4,FAIXAS!$13:$13))</f>
        <v/>
      </c>
      <c r="E35" s="26" t="str">
        <f>IF(_xlfn.XLOOKUP($C$11&amp;$E$26,FAIXAS!$4:$4,FAIXAS!$13:$13)=0,"",_xlfn.XLOOKUP($C$11&amp;$E$26,FAIXAS!$4:$4,FAIXAS!$13:$13))</f>
        <v/>
      </c>
      <c r="F35" s="44" t="str">
        <f t="shared" si="0"/>
        <v/>
      </c>
    </row>
    <row r="36" spans="2:7" x14ac:dyDescent="0.3">
      <c r="B36" s="23" t="s">
        <v>51</v>
      </c>
      <c r="C36" s="25">
        <v>5.9</v>
      </c>
      <c r="D36" s="26">
        <f>IF(_xlfn.XLOOKUP($C$11&amp;$D$26,FAIXAS!$4:$4,FAIXAS!$14:$14)=0,"",_xlfn.XLOOKUP($C$11&amp;$D$26,FAIXAS!$4:$4,FAIXAS!$14:$14))</f>
        <v>20</v>
      </c>
      <c r="E36" s="26">
        <f>IF(_xlfn.XLOOKUP($C$11&amp;$E$26,FAIXAS!$4:$4,FAIXAS!$14:$14)=0,"",_xlfn.XLOOKUP($C$11&amp;$E$26,FAIXAS!$4:$4,FAIXAS!$14:$14))</f>
        <v>52</v>
      </c>
      <c r="F36" s="44" t="str">
        <f t="shared" si="0"/>
        <v>DESCONFORME</v>
      </c>
    </row>
    <row r="37" spans="2:7" x14ac:dyDescent="0.3">
      <c r="B37" s="23" t="s">
        <v>52</v>
      </c>
      <c r="C37" s="25">
        <v>5.9</v>
      </c>
      <c r="D37" s="26">
        <f>IF(_xlfn.XLOOKUP($C$11&amp;$D$26,FAIXAS!$4:$4,FAIXAS!$15:$15)=0,"",_xlfn.XLOOKUP($C$11&amp;$D$26,FAIXAS!$4:$4,FAIXAS!$15:$15))</f>
        <v>13</v>
      </c>
      <c r="E37" s="26">
        <f>IF(_xlfn.XLOOKUP($C$11&amp;$E$26,FAIXAS!$4:$4,FAIXAS!$15:$15)=0,"",_xlfn.XLOOKUP($C$11&amp;$E$26,FAIXAS!$4:$4,FAIXAS!$15:$15))</f>
        <v>40</v>
      </c>
      <c r="F37" s="44" t="str">
        <f t="shared" si="0"/>
        <v>DESCONFORME</v>
      </c>
    </row>
    <row r="38" spans="2:7" x14ac:dyDescent="0.3">
      <c r="B38" s="23" t="s">
        <v>53</v>
      </c>
      <c r="C38" s="25"/>
      <c r="D38" s="26" t="str">
        <f>IF(_xlfn.XLOOKUP($C$11&amp;$D$26,FAIXAS!$4:$4,FAIXAS!$16:$16)=0,"",_xlfn.XLOOKUP($C$11&amp;$D$26,FAIXAS!$4:$4,FAIXAS!$16:$16))</f>
        <v/>
      </c>
      <c r="E38" s="26" t="str">
        <f>IF(_xlfn.XLOOKUP($C$11&amp;$E$26,FAIXAS!$4:$4,FAIXAS!$16:$16)=0,"",_xlfn.XLOOKUP($C$11&amp;$E$26,FAIXAS!$4:$4,FAIXAS!$16:$16))</f>
        <v/>
      </c>
      <c r="F38" s="44" t="str">
        <f t="shared" si="0"/>
        <v/>
      </c>
    </row>
    <row r="39" spans="2:7" x14ac:dyDescent="0.3">
      <c r="B39" s="23" t="s">
        <v>54</v>
      </c>
      <c r="C39" s="25">
        <v>5.9</v>
      </c>
      <c r="D39" s="26">
        <f>IF(_xlfn.XLOOKUP($C$11&amp;$D$26,FAIXAS!$4:$4,FAIXAS!$17:$17)=0,"",_xlfn.XLOOKUP($C$11&amp;$D$26,FAIXAS!$4:$4,FAIXAS!$17:$17))</f>
        <v>8</v>
      </c>
      <c r="E39" s="26">
        <f>IF(_xlfn.XLOOKUP($C$11&amp;$E$26,FAIXAS!$4:$4,FAIXAS!$17:$17)=0,"",_xlfn.XLOOKUP($C$11&amp;$E$26,FAIXAS!$4:$4,FAIXAS!$17:$17))</f>
        <v>29</v>
      </c>
      <c r="F39" s="44" t="str">
        <f t="shared" si="0"/>
        <v>DESCONFORME</v>
      </c>
    </row>
    <row r="40" spans="2:7" x14ac:dyDescent="0.3">
      <c r="B40" s="23" t="s">
        <v>55</v>
      </c>
      <c r="C40" s="25"/>
      <c r="D40" s="26" t="str">
        <f>IF(_xlfn.XLOOKUP($C$11&amp;$D$26,FAIXAS!$4:$4,FAIXAS!$18:$18)=0,"",_xlfn.XLOOKUP($C$11&amp;$D$26,FAIXAS!$4:$4,FAIXAS!$18:$18))</f>
        <v/>
      </c>
      <c r="E40" s="26" t="str">
        <f>IF(_xlfn.XLOOKUP($C$11&amp;$E$26,FAIXAS!$4:$4,FAIXAS!$18:$18)=0,"",_xlfn.XLOOKUP($C$11&amp;$E$26,FAIXAS!$4:$4,FAIXAS!$18:$18))</f>
        <v/>
      </c>
      <c r="F40" s="44" t="str">
        <f t="shared" si="0"/>
        <v/>
      </c>
    </row>
    <row r="41" spans="2:7" x14ac:dyDescent="0.3">
      <c r="B41" s="23" t="s">
        <v>56</v>
      </c>
      <c r="C41" s="25">
        <v>5.9</v>
      </c>
      <c r="D41" s="26">
        <f>IF(_xlfn.XLOOKUP($C$11&amp;$D$26,FAIXAS!$4:$4,FAIXAS!$19:$19)=0,"",_xlfn.XLOOKUP($C$11&amp;$D$26,FAIXAS!$4:$4,FAIXAS!$19:$19))</f>
        <v>4</v>
      </c>
      <c r="E41" s="26">
        <f>IF(_xlfn.XLOOKUP($C$11&amp;$E$26,FAIXAS!$4:$4,FAIXAS!$19:$19)=0,"",_xlfn.XLOOKUP($C$11&amp;$E$26,FAIXAS!$4:$4,FAIXAS!$19:$19))</f>
        <v>19</v>
      </c>
      <c r="F41" s="44" t="str">
        <f t="shared" si="0"/>
        <v>CONFORME</v>
      </c>
    </row>
    <row r="42" spans="2:7" x14ac:dyDescent="0.3">
      <c r="B42" s="23" t="s">
        <v>57</v>
      </c>
      <c r="C42" s="25">
        <v>5.9</v>
      </c>
      <c r="D42" s="26">
        <f>IF(_xlfn.XLOOKUP($C$11&amp;$D$26,FAIXAS!$4:$4,FAIXAS!$20:$20)=0,"",_xlfn.XLOOKUP($C$11&amp;$D$26,FAIXAS!$4:$4,FAIXAS!$20:$20))</f>
        <v>2</v>
      </c>
      <c r="E42" s="26">
        <f>IF(_xlfn.XLOOKUP($C$11&amp;$E$26,FAIXAS!$4:$4,FAIXAS!$20:$20)=0,"",_xlfn.XLOOKUP($C$11&amp;$E$26,FAIXAS!$4:$4,FAIXAS!$20:$20))</f>
        <v>10</v>
      </c>
      <c r="F42" s="44" t="str">
        <f t="shared" si="0"/>
        <v>CONFORME</v>
      </c>
    </row>
    <row r="43" spans="2:7" x14ac:dyDescent="0.3">
      <c r="E43" s="10"/>
    </row>
    <row r="44" spans="2:7" ht="28.8" x14ac:dyDescent="0.3">
      <c r="B44" s="5" t="s">
        <v>58</v>
      </c>
      <c r="C44" s="5" t="s">
        <v>59</v>
      </c>
      <c r="D44" s="5" t="s">
        <v>60</v>
      </c>
      <c r="E44" s="5" t="s">
        <v>61</v>
      </c>
      <c r="F44" s="5" t="s">
        <v>62</v>
      </c>
      <c r="G44" s="5" t="s">
        <v>37</v>
      </c>
    </row>
    <row r="45" spans="2:7" ht="26.1" customHeight="1" x14ac:dyDescent="0.3">
      <c r="B45" s="57" t="s">
        <v>63</v>
      </c>
      <c r="C45" s="2" t="s">
        <v>64</v>
      </c>
      <c r="D45" s="2" t="s">
        <v>65</v>
      </c>
      <c r="E45" s="18" t="s">
        <v>66</v>
      </c>
      <c r="F45" s="19">
        <f>(D22-C15)/D22*100</f>
        <v>4.4966175885395945</v>
      </c>
      <c r="G45" s="1"/>
    </row>
    <row r="46" spans="2:7" ht="28.8" x14ac:dyDescent="0.3">
      <c r="B46" s="58"/>
      <c r="C46" s="2" t="s">
        <v>67</v>
      </c>
      <c r="D46" s="2" t="s">
        <v>68</v>
      </c>
      <c r="E46" s="18" t="s">
        <v>66</v>
      </c>
      <c r="F46" s="19">
        <f>((C15*C14)/G18)+F45</f>
        <v>17.856458542813947</v>
      </c>
      <c r="G46" s="1"/>
    </row>
    <row r="47" spans="2:7" ht="28.8" x14ac:dyDescent="0.3">
      <c r="B47" s="58"/>
      <c r="C47" s="2" t="s">
        <v>69</v>
      </c>
      <c r="D47" s="2" t="s">
        <v>70</v>
      </c>
      <c r="E47" s="18" t="s">
        <v>66</v>
      </c>
      <c r="F47" s="19">
        <f>(F46-F45)/F46*100</f>
        <v>74.817976488685161</v>
      </c>
      <c r="G47" s="1"/>
    </row>
    <row r="48" spans="2:7" x14ac:dyDescent="0.3">
      <c r="B48" s="58"/>
      <c r="C48" s="2" t="s">
        <v>71</v>
      </c>
      <c r="D48" s="2" t="s">
        <v>72</v>
      </c>
      <c r="E48" s="18" t="s">
        <v>66</v>
      </c>
      <c r="F48" s="20">
        <f>C42*(100-C14)/(100*C14)</f>
        <v>0.99457142857142866</v>
      </c>
      <c r="G48" s="1"/>
    </row>
    <row r="49" spans="2:7" x14ac:dyDescent="0.3">
      <c r="B49" s="58"/>
      <c r="C49" s="2" t="s">
        <v>73</v>
      </c>
      <c r="D49" s="2" t="s">
        <v>74</v>
      </c>
      <c r="E49" s="1" t="s">
        <v>75</v>
      </c>
      <c r="F49" s="2"/>
      <c r="G49" s="1"/>
    </row>
    <row r="50" spans="2:7" ht="57.6" x14ac:dyDescent="0.3">
      <c r="B50" s="58"/>
      <c r="C50" s="2" t="s">
        <v>76</v>
      </c>
      <c r="D50" s="2" t="s">
        <v>77</v>
      </c>
      <c r="E50" s="1" t="s">
        <v>78</v>
      </c>
      <c r="F50" s="2"/>
      <c r="G50" s="1"/>
    </row>
    <row r="51" spans="2:7" x14ac:dyDescent="0.3">
      <c r="B51" s="58"/>
      <c r="C51" s="2" t="s">
        <v>79</v>
      </c>
      <c r="D51" s="2" t="s">
        <v>80</v>
      </c>
      <c r="E51" s="1" t="s">
        <v>81</v>
      </c>
      <c r="F51" s="2"/>
      <c r="G51" s="1"/>
    </row>
    <row r="52" spans="2:7" ht="43.2" x14ac:dyDescent="0.3">
      <c r="B52" s="58"/>
      <c r="C52" s="2" t="s">
        <v>82</v>
      </c>
      <c r="D52" s="2" t="s">
        <v>83</v>
      </c>
      <c r="E52" s="1" t="s">
        <v>84</v>
      </c>
      <c r="F52" s="1"/>
      <c r="G52" s="1"/>
    </row>
    <row r="53" spans="2:7" ht="28.8" x14ac:dyDescent="0.3">
      <c r="B53" s="58"/>
      <c r="C53" s="77" t="s">
        <v>85</v>
      </c>
      <c r="D53" s="77" t="s">
        <v>86</v>
      </c>
      <c r="E53" s="78" t="s">
        <v>87</v>
      </c>
      <c r="F53" s="78"/>
      <c r="G53" s="78"/>
    </row>
    <row r="54" spans="2:7" ht="28.8" x14ac:dyDescent="0.3">
      <c r="B54" s="58"/>
      <c r="C54" s="77" t="s">
        <v>88</v>
      </c>
      <c r="D54" s="77" t="s">
        <v>86</v>
      </c>
      <c r="E54" s="78" t="s">
        <v>89</v>
      </c>
      <c r="F54" s="78"/>
      <c r="G54" s="78"/>
    </row>
    <row r="55" spans="2:7" ht="28.8" x14ac:dyDescent="0.3">
      <c r="B55" s="58"/>
      <c r="C55" s="77" t="s">
        <v>90</v>
      </c>
      <c r="D55" s="77" t="s">
        <v>86</v>
      </c>
      <c r="E55" s="78" t="s">
        <v>91</v>
      </c>
      <c r="F55" s="78"/>
      <c r="G55" s="78"/>
    </row>
    <row r="56" spans="2:7" ht="28.8" x14ac:dyDescent="0.3">
      <c r="B56" s="58"/>
      <c r="C56" s="2" t="s">
        <v>92</v>
      </c>
      <c r="D56" s="2" t="s">
        <v>93</v>
      </c>
      <c r="E56" s="1" t="s">
        <v>94</v>
      </c>
      <c r="F56" s="1"/>
      <c r="G56" s="1"/>
    </row>
    <row r="57" spans="2:7" ht="86.4" x14ac:dyDescent="0.3">
      <c r="B57" s="61"/>
      <c r="C57" s="2" t="s">
        <v>95</v>
      </c>
      <c r="D57" s="2" t="s">
        <v>96</v>
      </c>
      <c r="E57" s="1" t="s">
        <v>94</v>
      </c>
      <c r="F57" s="1"/>
      <c r="G57" s="1"/>
    </row>
    <row r="58" spans="2:7" x14ac:dyDescent="0.3">
      <c r="B58" s="9"/>
      <c r="C58" s="4"/>
      <c r="D58" s="4"/>
      <c r="E58" s="4"/>
      <c r="F58" s="4"/>
      <c r="G58" s="3"/>
    </row>
    <row r="59" spans="2:7" ht="28.8" x14ac:dyDescent="0.3">
      <c r="B59" s="57" t="s">
        <v>97</v>
      </c>
      <c r="C59" s="2" t="s">
        <v>98</v>
      </c>
      <c r="D59" s="2" t="str">
        <f>IF($C$13="","-",INDEX('TIPOS DE LIGANTE'!$D$4:$L$21,MATCH('MISTURAS ASFÁLTICAS'!$C59,'TIPOS DE LIGANTE'!$B$4:$B$21,0),MATCH('MISTURAS ASFÁLTICAS'!$C$13,'TIPOS DE LIGANTE'!$D$3:$L$3,0)))</f>
        <v>30 a 70</v>
      </c>
      <c r="E59" s="1" t="s">
        <v>99</v>
      </c>
      <c r="F59" s="1"/>
      <c r="G59" s="1"/>
    </row>
    <row r="60" spans="2:7" x14ac:dyDescent="0.3">
      <c r="B60" s="58"/>
      <c r="C60" s="2" t="s">
        <v>100</v>
      </c>
      <c r="D60" s="2">
        <f>IF($C$13="","-",INDEX('TIPOS DE LIGANTE'!$D$4:$L$21,MATCH('MISTURAS ASFÁLTICAS'!$C60,'TIPOS DE LIGANTE'!$B$4:$B$21,0),MATCH('MISTURAS ASFÁLTICAS'!$C$13,'TIPOS DE LIGANTE'!$D$3:$L$3,0)))</f>
        <v>50</v>
      </c>
      <c r="E60" s="1" t="s">
        <v>101</v>
      </c>
      <c r="F60" s="1"/>
      <c r="G60" s="1"/>
    </row>
    <row r="61" spans="2:7" ht="72" x14ac:dyDescent="0.3">
      <c r="B61" s="58"/>
      <c r="C61" s="2" t="s">
        <v>102</v>
      </c>
      <c r="D61" s="2" t="str">
        <f>IF($C$13="","-",INDEX('TIPOS DE LIGANTE'!$D$4:$L$21,MATCH('MISTURAS ASFÁLTICAS'!$C61,'TIPOS DE LIGANTE'!$B$4:$B$21,0),MATCH('MISTURAS ASFÁLTICAS'!$C$13,'TIPOS DE LIGANTE'!$D$3:$L$3,0)))</f>
        <v>N.A.</v>
      </c>
      <c r="E61" s="1" t="s">
        <v>103</v>
      </c>
      <c r="F61" s="1"/>
      <c r="G61" s="1"/>
    </row>
    <row r="62" spans="2:7" ht="72" x14ac:dyDescent="0.3">
      <c r="B62" s="58"/>
      <c r="C62" s="2" t="s">
        <v>104</v>
      </c>
      <c r="D62" s="2" t="str">
        <f>IF($C$13="","-",INDEX('TIPOS DE LIGANTE'!$D$4:$L$21,MATCH('MISTURAS ASFÁLTICAS'!$C62,'TIPOS DE LIGANTE'!$B$4:$B$21,0),MATCH('MISTURAS ASFÁLTICAS'!$C$13,'TIPOS DE LIGANTE'!$D$3:$L$3,0)))</f>
        <v>N.A.</v>
      </c>
      <c r="E62" s="1" t="s">
        <v>103</v>
      </c>
      <c r="F62" s="1"/>
      <c r="G62" s="1"/>
    </row>
    <row r="63" spans="2:7" ht="72" x14ac:dyDescent="0.3">
      <c r="B63" s="58"/>
      <c r="C63" s="2" t="s">
        <v>105</v>
      </c>
      <c r="D63" s="2" t="str">
        <f>IF($C$13="","-",INDEX('TIPOS DE LIGANTE'!$D$4:$L$21,MATCH('MISTURAS ASFÁLTICAS'!$C63,'TIPOS DE LIGANTE'!$B$4:$B$21,0),MATCH('MISTURAS ASFÁLTICAS'!$C$13,'TIPOS DE LIGANTE'!$D$3:$L$3,0)))</f>
        <v>1300 a 1700</v>
      </c>
      <c r="E63" s="1" t="s">
        <v>106</v>
      </c>
      <c r="F63" s="1"/>
      <c r="G63" s="1"/>
    </row>
    <row r="64" spans="2:7" ht="72" x14ac:dyDescent="0.3">
      <c r="B64" s="58"/>
      <c r="C64" s="2" t="s">
        <v>107</v>
      </c>
      <c r="D64" s="2" t="str">
        <f>IF($C$13="","-",INDEX('TIPOS DE LIGANTE'!$D$4:$L$21,MATCH('MISTURAS ASFÁLTICAS'!$C64,'TIPOS DE LIGANTE'!$B$4:$B$21,0),MATCH('MISTURAS ASFÁLTICAS'!$C$13,'TIPOS DE LIGANTE'!$D$3:$L$3,0)))</f>
        <v>N.A.</v>
      </c>
      <c r="E64" s="1" t="s">
        <v>103</v>
      </c>
      <c r="F64" s="1"/>
      <c r="G64" s="1"/>
    </row>
    <row r="65" spans="2:7" x14ac:dyDescent="0.3">
      <c r="B65" s="58"/>
      <c r="C65" s="2" t="s">
        <v>108</v>
      </c>
      <c r="D65" s="2">
        <f>IF($C$13="","-",INDEX('TIPOS DE LIGANTE'!$D$4:$L$21,MATCH('MISTURAS ASFÁLTICAS'!$C65,'TIPOS DE LIGANTE'!$B$4:$B$21,0),MATCH('MISTURAS ASFÁLTICAS'!$C$13,'TIPOS DE LIGANTE'!$D$3:$L$3,0)))</f>
        <v>235</v>
      </c>
      <c r="E65" s="1" t="s">
        <v>109</v>
      </c>
      <c r="F65" s="1"/>
      <c r="G65" s="1"/>
    </row>
    <row r="66" spans="2:7" ht="28.8" x14ac:dyDescent="0.3">
      <c r="B66" s="58"/>
      <c r="C66" s="2" t="s">
        <v>110</v>
      </c>
      <c r="D66" s="2">
        <f>IF($C$13="","-",INDEX('TIPOS DE LIGANTE'!$D$4:$L$21,MATCH('MISTURAS ASFÁLTICAS'!$C66,'TIPOS DE LIGANTE'!$B$4:$B$21,0),MATCH('MISTURAS ASFÁLTICAS'!$C$13,'TIPOS DE LIGANTE'!$D$3:$L$3,0)))</f>
        <v>9</v>
      </c>
      <c r="E66" s="1" t="s">
        <v>111</v>
      </c>
      <c r="F66" s="1"/>
      <c r="G66" s="1"/>
    </row>
    <row r="67" spans="2:7" ht="28.8" x14ac:dyDescent="0.3">
      <c r="B67" s="58"/>
      <c r="C67" s="2" t="s">
        <v>112</v>
      </c>
      <c r="D67" s="2">
        <f>IF($C$13="","-",INDEX('TIPOS DE LIGANTE'!$D$4:$L$21,MATCH('MISTURAS ASFÁLTICAS'!$C67,'TIPOS DE LIGANTE'!$B$4:$B$21,0),MATCH('MISTURAS ASFÁLTICAS'!$C$13,'TIPOS DE LIGANTE'!$D$3:$L$3,0)))</f>
        <v>50</v>
      </c>
      <c r="E67" s="1" t="s">
        <v>113</v>
      </c>
      <c r="F67" s="1"/>
      <c r="G67" s="1"/>
    </row>
    <row r="68" spans="2:7" ht="28.8" x14ac:dyDescent="0.3">
      <c r="B68" s="58"/>
      <c r="C68" s="2" t="s">
        <v>114</v>
      </c>
      <c r="D68" s="2" t="str">
        <f>IF($C$13="","-",INDEX('TIPOS DE LIGANTE'!$D$4:$L$21,MATCH('MISTURAS ASFÁLTICAS'!$C68,'TIPOS DE LIGANTE'!$B$4:$B$21,0),MATCH('MISTURAS ASFÁLTICAS'!$C$13,'TIPOS DE LIGANTE'!$D$3:$L$3,0)))</f>
        <v>N.A.</v>
      </c>
      <c r="E68" s="1" t="s">
        <v>115</v>
      </c>
      <c r="F68" s="1"/>
      <c r="G68" s="1"/>
    </row>
    <row r="69" spans="2:7" ht="28.8" x14ac:dyDescent="0.3">
      <c r="B69" s="58"/>
      <c r="C69" s="2" t="s">
        <v>116</v>
      </c>
      <c r="D69" s="2">
        <f>IF($C$13="","-",INDEX('TIPOS DE LIGANTE'!$D$4:$L$21,MATCH('MISTURAS ASFÁLTICAS'!$C69,'TIPOS DE LIGANTE'!$B$4:$B$21,0),MATCH('MISTURAS ASFÁLTICAS'!$C$13,'TIPOS DE LIGANTE'!$D$3:$L$3,0)))</f>
        <v>9</v>
      </c>
      <c r="E69" s="1"/>
      <c r="F69" s="1"/>
      <c r="G69" s="1"/>
    </row>
    <row r="70" spans="2:7" x14ac:dyDescent="0.3">
      <c r="B70" s="58"/>
      <c r="C70" s="2" t="s">
        <v>117</v>
      </c>
      <c r="D70" s="2">
        <f>IF($C$13="","-",INDEX('TIPOS DE LIGANTE'!$D$4:$L$21,MATCH('MISTURAS ASFÁLTICAS'!$C70,'TIPOS DE LIGANTE'!$B$4:$B$21,0),MATCH('MISTURAS ASFÁLTICAS'!$C$13,'TIPOS DE LIGANTE'!$D$3:$L$3,0)))</f>
        <v>50</v>
      </c>
      <c r="E70" s="1" t="s">
        <v>118</v>
      </c>
      <c r="F70" s="1"/>
      <c r="G70" s="1"/>
    </row>
    <row r="71" spans="2:7" x14ac:dyDescent="0.3">
      <c r="B71" s="58"/>
      <c r="C71" s="2" t="s">
        <v>119</v>
      </c>
      <c r="D71" s="2" t="str">
        <f>IF($C$13="","-",INDEX('TIPOS DE LIGANTE'!$D$4:$L$21,MATCH('MISTURAS ASFÁLTICAS'!$C71,'TIPOS DE LIGANTE'!$B$4:$B$21,0),MATCH('MISTURAS ASFÁLTICAS'!$C$13,'TIPOS DE LIGANTE'!$D$3:$L$3,0)))</f>
        <v>N.A.</v>
      </c>
      <c r="E71" s="1" t="s">
        <v>120</v>
      </c>
      <c r="F71" s="1"/>
      <c r="G71" s="1"/>
    </row>
    <row r="72" spans="2:7" x14ac:dyDescent="0.3">
      <c r="B72" s="58"/>
      <c r="C72" s="2" t="s">
        <v>121</v>
      </c>
      <c r="D72" s="2">
        <f>IF($C$13="","-",INDEX('TIPOS DE LIGANTE'!$D$4:$L$21,MATCH('MISTURAS ASFÁLTICAS'!$C72,'TIPOS DE LIGANTE'!$B$4:$B$21,0),MATCH('MISTURAS ASFÁLTICAS'!$C$13,'TIPOS DE LIGANTE'!$D$3:$L$3,0)))</f>
        <v>1</v>
      </c>
      <c r="E72" s="1" t="s">
        <v>122</v>
      </c>
      <c r="F72" s="1"/>
      <c r="G72" s="1"/>
    </row>
    <row r="73" spans="2:7" ht="28.8" x14ac:dyDescent="0.3">
      <c r="B73" s="58"/>
      <c r="C73" s="2" t="s">
        <v>123</v>
      </c>
      <c r="D73" s="2">
        <f>IF($C$13="","-",INDEX('TIPOS DE LIGANTE'!$D$4:$L$21,MATCH('MISTURAS ASFÁLTICAS'!$C73,'TIPOS DE LIGANTE'!$B$4:$B$21,0),MATCH('MISTURAS ASFÁLTICAS'!$C$13,'TIPOS DE LIGANTE'!$D$3:$L$3,0)))</f>
        <v>55</v>
      </c>
      <c r="E73" s="1" t="s">
        <v>99</v>
      </c>
      <c r="F73" s="1"/>
      <c r="G73" s="1"/>
    </row>
    <row r="74" spans="2:7" ht="28.8" x14ac:dyDescent="0.3">
      <c r="B74" s="58"/>
      <c r="C74" s="2" t="s">
        <v>124</v>
      </c>
      <c r="D74" s="2">
        <f>IF($C$13="","-",INDEX('TIPOS DE LIGANTE'!$D$4:$L$21,MATCH('MISTURAS ASFÁLTICAS'!$C74,'TIPOS DE LIGANTE'!$B$4:$B$21,0),MATCH('MISTURAS ASFÁLTICAS'!$C$13,'TIPOS DE LIGANTE'!$D$3:$L$3,0)))</f>
        <v>10</v>
      </c>
      <c r="E74" s="1" t="s">
        <v>101</v>
      </c>
      <c r="F74" s="1"/>
      <c r="G74" s="1"/>
    </row>
    <row r="75" spans="2:7" x14ac:dyDescent="0.3">
      <c r="B75" s="58"/>
      <c r="C75" s="2" t="s">
        <v>125</v>
      </c>
      <c r="D75" s="2" t="str">
        <f>IF($C$13="","-",INDEX('TIPOS DE LIGANTE'!$D$4:$L$21,MATCH('MISTURAS ASFÁLTICAS'!$C75,'TIPOS DE LIGANTE'!$B$4:$B$21,0),MATCH('MISTURAS ASFÁLTICAS'!$C$13,'TIPOS DE LIGANTE'!$D$3:$L$3,0)))</f>
        <v>N.A.</v>
      </c>
      <c r="E75" s="1" t="s">
        <v>99</v>
      </c>
      <c r="F75" s="1"/>
      <c r="G75" s="1"/>
    </row>
    <row r="76" spans="2:7" ht="43.2" x14ac:dyDescent="0.3">
      <c r="B76" s="61"/>
      <c r="C76" s="2" t="s">
        <v>126</v>
      </c>
      <c r="D76" s="2">
        <f>IF($C$13="","-",INDEX('TIPOS DE LIGANTE'!$D$4:$L$21,MATCH('MISTURAS ASFÁLTICAS'!$C76,'TIPOS DE LIGANTE'!$B$4:$B$21,0),MATCH('MISTURAS ASFÁLTICAS'!$C$13,'TIPOS DE LIGANTE'!$D$3:$L$3,0)))</f>
        <v>100</v>
      </c>
      <c r="E76" s="1" t="s">
        <v>113</v>
      </c>
      <c r="F76" s="1"/>
      <c r="G76" s="1"/>
    </row>
    <row r="77" spans="2:7" x14ac:dyDescent="0.3">
      <c r="B77" s="9"/>
      <c r="C77" s="4"/>
      <c r="D77" s="4"/>
      <c r="E77" s="4"/>
      <c r="F77" s="4"/>
      <c r="G77" s="3"/>
    </row>
    <row r="78" spans="2:7" x14ac:dyDescent="0.3">
      <c r="B78" s="57" t="s">
        <v>127</v>
      </c>
      <c r="C78" s="2" t="s">
        <v>128</v>
      </c>
      <c r="D78" s="2" t="s">
        <v>129</v>
      </c>
      <c r="E78" s="1" t="s">
        <v>130</v>
      </c>
      <c r="F78" s="1"/>
      <c r="G78" s="1"/>
    </row>
    <row r="79" spans="2:7" ht="28.8" x14ac:dyDescent="0.3">
      <c r="B79" s="58"/>
      <c r="C79" s="2" t="s">
        <v>131</v>
      </c>
      <c r="D79" s="2" t="s">
        <v>132</v>
      </c>
      <c r="E79" s="1" t="s">
        <v>133</v>
      </c>
      <c r="F79" s="1"/>
      <c r="G79" s="1"/>
    </row>
    <row r="80" spans="2:7" ht="43.2" x14ac:dyDescent="0.3">
      <c r="B80" s="58"/>
      <c r="C80" s="2" t="s">
        <v>134</v>
      </c>
      <c r="D80" s="2" t="s">
        <v>135</v>
      </c>
      <c r="E80" s="1" t="s">
        <v>136</v>
      </c>
      <c r="F80" s="1"/>
      <c r="G80" s="1"/>
    </row>
    <row r="81" spans="2:7" ht="28.8" x14ac:dyDescent="0.3">
      <c r="B81" s="58"/>
      <c r="C81" s="2" t="s">
        <v>137</v>
      </c>
      <c r="D81" s="2" t="s">
        <v>138</v>
      </c>
      <c r="E81" s="1" t="s">
        <v>139</v>
      </c>
      <c r="F81" s="1"/>
      <c r="G81" s="1"/>
    </row>
    <row r="82" spans="2:7" x14ac:dyDescent="0.3">
      <c r="B82" s="58"/>
      <c r="C82" s="2" t="s">
        <v>140</v>
      </c>
      <c r="D82" s="2" t="s">
        <v>141</v>
      </c>
      <c r="E82" s="1" t="s">
        <v>142</v>
      </c>
      <c r="F82" s="1"/>
      <c r="G82" s="1"/>
    </row>
    <row r="83" spans="2:7" ht="28.8" x14ac:dyDescent="0.3">
      <c r="B83" s="58"/>
      <c r="C83" s="2" t="s">
        <v>143</v>
      </c>
      <c r="D83" s="2" t="s">
        <v>144</v>
      </c>
      <c r="E83" s="1" t="s">
        <v>145</v>
      </c>
      <c r="F83" s="1"/>
      <c r="G83" s="1"/>
    </row>
    <row r="84" spans="2:7" x14ac:dyDescent="0.3">
      <c r="B84" s="58"/>
      <c r="C84" s="2" t="s">
        <v>146</v>
      </c>
      <c r="D84" s="2" t="s">
        <v>147</v>
      </c>
      <c r="E84" s="1" t="s">
        <v>148</v>
      </c>
      <c r="F84" s="1"/>
      <c r="G84" s="1"/>
    </row>
    <row r="85" spans="2:7" ht="28.8" x14ac:dyDescent="0.3">
      <c r="B85" s="58"/>
      <c r="C85" s="2" t="s">
        <v>149</v>
      </c>
      <c r="D85" s="2" t="s">
        <v>150</v>
      </c>
      <c r="E85" s="1" t="s">
        <v>151</v>
      </c>
      <c r="F85" s="1"/>
      <c r="G85" s="1"/>
    </row>
    <row r="86" spans="2:7" ht="28.8" x14ac:dyDescent="0.3">
      <c r="B86" s="58"/>
      <c r="C86" s="2" t="s">
        <v>152</v>
      </c>
      <c r="D86" s="2" t="s">
        <v>150</v>
      </c>
      <c r="E86" s="1" t="s">
        <v>153</v>
      </c>
      <c r="F86" s="1"/>
      <c r="G86" s="1"/>
    </row>
    <row r="87" spans="2:7" ht="28.8" x14ac:dyDescent="0.3">
      <c r="B87" s="58"/>
      <c r="C87" s="2" t="s">
        <v>154</v>
      </c>
      <c r="D87" s="2" t="s">
        <v>150</v>
      </c>
      <c r="E87" s="1" t="s">
        <v>153</v>
      </c>
      <c r="F87" s="1"/>
      <c r="G87" s="1"/>
    </row>
    <row r="88" spans="2:7" x14ac:dyDescent="0.3">
      <c r="B88" s="58"/>
      <c r="C88" s="2" t="s">
        <v>155</v>
      </c>
      <c r="D88" s="2" t="s">
        <v>150</v>
      </c>
      <c r="E88" s="1" t="s">
        <v>153</v>
      </c>
      <c r="F88" s="1"/>
      <c r="G88" s="1"/>
    </row>
    <row r="89" spans="2:7" x14ac:dyDescent="0.3">
      <c r="B89" s="58"/>
      <c r="C89" s="2" t="s">
        <v>156</v>
      </c>
      <c r="D89" s="2" t="s">
        <v>157</v>
      </c>
      <c r="E89" s="1" t="s">
        <v>158</v>
      </c>
      <c r="F89" s="1"/>
      <c r="G89" s="1"/>
    </row>
    <row r="90" spans="2:7" ht="28.8" x14ac:dyDescent="0.3">
      <c r="B90" s="58"/>
      <c r="C90" s="2" t="s">
        <v>159</v>
      </c>
      <c r="D90" s="2" t="s">
        <v>157</v>
      </c>
      <c r="E90" s="1" t="s">
        <v>150</v>
      </c>
      <c r="F90" s="1"/>
      <c r="G90" s="1"/>
    </row>
    <row r="91" spans="2:7" x14ac:dyDescent="0.3">
      <c r="B91" s="9"/>
      <c r="C91" s="4"/>
      <c r="D91" s="4"/>
      <c r="E91" s="4"/>
      <c r="F91" s="4"/>
      <c r="G91" s="3"/>
    </row>
    <row r="92" spans="2:7" ht="43.2" x14ac:dyDescent="0.3">
      <c r="B92" s="51" t="s">
        <v>160</v>
      </c>
      <c r="C92" s="2" t="s">
        <v>161</v>
      </c>
      <c r="D92" s="2" t="s">
        <v>162</v>
      </c>
      <c r="E92" s="1" t="s">
        <v>163</v>
      </c>
      <c r="F92" s="45"/>
      <c r="G92" s="1"/>
    </row>
    <row r="93" spans="2:7" ht="28.8" x14ac:dyDescent="0.3">
      <c r="B93" s="51"/>
      <c r="C93" s="2" t="s">
        <v>164</v>
      </c>
      <c r="D93" s="2" t="s">
        <v>165</v>
      </c>
      <c r="E93" s="1" t="s">
        <v>166</v>
      </c>
      <c r="F93" s="45"/>
      <c r="G93" s="1"/>
    </row>
    <row r="94" spans="2:7" ht="28.8" x14ac:dyDescent="0.3">
      <c r="B94" s="51"/>
      <c r="C94" s="2" t="s">
        <v>167</v>
      </c>
      <c r="D94" s="2" t="s">
        <v>168</v>
      </c>
      <c r="E94" s="1" t="s">
        <v>139</v>
      </c>
      <c r="F94" s="45"/>
      <c r="G94" s="1"/>
    </row>
    <row r="95" spans="2:7" ht="28.8" x14ac:dyDescent="0.3">
      <c r="B95" s="51"/>
      <c r="C95" s="2" t="s">
        <v>143</v>
      </c>
      <c r="D95" s="2" t="s">
        <v>144</v>
      </c>
      <c r="E95" s="1" t="s">
        <v>169</v>
      </c>
      <c r="F95" s="45"/>
      <c r="G95" s="1"/>
    </row>
    <row r="96" spans="2:7" x14ac:dyDescent="0.3">
      <c r="B96" s="51"/>
      <c r="C96" s="2" t="s">
        <v>146</v>
      </c>
      <c r="D96" s="2" t="s">
        <v>170</v>
      </c>
      <c r="E96" s="1" t="s">
        <v>148</v>
      </c>
      <c r="F96" s="45"/>
      <c r="G96" s="1"/>
    </row>
    <row r="97" spans="2:7" x14ac:dyDescent="0.3">
      <c r="B97" s="51"/>
      <c r="C97" s="2" t="s">
        <v>156</v>
      </c>
      <c r="D97" s="2" t="s">
        <v>157</v>
      </c>
      <c r="E97" s="1" t="s">
        <v>171</v>
      </c>
      <c r="F97" s="45"/>
      <c r="G97" s="1"/>
    </row>
    <row r="98" spans="2:7" x14ac:dyDescent="0.3">
      <c r="B98" s="9"/>
      <c r="C98" s="46"/>
      <c r="D98" s="46"/>
      <c r="E98" s="46"/>
      <c r="F98" s="4"/>
      <c r="G98" s="3"/>
    </row>
    <row r="99" spans="2:7" ht="28.8" x14ac:dyDescent="0.3">
      <c r="B99" s="52" t="s">
        <v>172</v>
      </c>
      <c r="C99" s="2" t="s">
        <v>173</v>
      </c>
      <c r="D99" s="2" t="s">
        <v>174</v>
      </c>
      <c r="E99" s="2" t="s">
        <v>175</v>
      </c>
      <c r="F99" s="1"/>
      <c r="G99" s="1"/>
    </row>
    <row r="100" spans="2:7" ht="57.6" x14ac:dyDescent="0.3">
      <c r="B100" s="52"/>
      <c r="C100" s="2" t="s">
        <v>156</v>
      </c>
      <c r="D100" s="2" t="s">
        <v>176</v>
      </c>
      <c r="E100" s="1" t="s">
        <v>158</v>
      </c>
      <c r="F100" s="1"/>
      <c r="G100" s="1"/>
    </row>
    <row r="101" spans="2:7" x14ac:dyDescent="0.3">
      <c r="B101" s="52"/>
      <c r="C101" s="2" t="s">
        <v>177</v>
      </c>
      <c r="D101" s="2" t="s">
        <v>150</v>
      </c>
      <c r="E101" s="1" t="s">
        <v>150</v>
      </c>
      <c r="F101" s="1"/>
      <c r="G101" s="1"/>
    </row>
  </sheetData>
  <autoFilter ref="B44:G101" xr:uid="{BF713FD8-F81C-4230-BC71-5817450A3E56}"/>
  <mergeCells count="20">
    <mergeCell ref="D22:D23"/>
    <mergeCell ref="E14:E15"/>
    <mergeCell ref="E17:F17"/>
    <mergeCell ref="G2:G4"/>
    <mergeCell ref="B92:B97"/>
    <mergeCell ref="B99:B101"/>
    <mergeCell ref="B2:B9"/>
    <mergeCell ref="B78:B90"/>
    <mergeCell ref="B25:C25"/>
    <mergeCell ref="B45:B57"/>
    <mergeCell ref="B59:B76"/>
    <mergeCell ref="B22:C23"/>
    <mergeCell ref="C2:F4"/>
    <mergeCell ref="B17:C17"/>
    <mergeCell ref="E11:G11"/>
    <mergeCell ref="E12:E13"/>
    <mergeCell ref="F25:F26"/>
    <mergeCell ref="D25:E25"/>
    <mergeCell ref="E18:F18"/>
    <mergeCell ref="F20:G20"/>
  </mergeCells>
  <conditionalFormatting sqref="B45:E45 C46:E57 F49:F57">
    <cfRule type="expression" dxfId="16" priority="16">
      <formula>$A45=2</formula>
    </cfRule>
    <cfRule type="expression" dxfId="15" priority="17">
      <formula>$A45=1</formula>
    </cfRule>
  </conditionalFormatting>
  <conditionalFormatting sqref="B59:G59 C60:G76 B78:G90 B92:G92 C93:G97 B99:G100 C101:G101">
    <cfRule type="expression" dxfId="14" priority="37">
      <formula>$A59=2</formula>
    </cfRule>
    <cfRule type="expression" dxfId="13" priority="38">
      <formula>$A59=1</formula>
    </cfRule>
  </conditionalFormatting>
  <conditionalFormatting sqref="C14">
    <cfRule type="expression" dxfId="12" priority="14">
      <formula>$A13=2</formula>
    </cfRule>
    <cfRule type="expression" dxfId="11" priority="15">
      <formula>$A13=1</formula>
    </cfRule>
  </conditionalFormatting>
  <conditionalFormatting sqref="C15">
    <cfRule type="expression" dxfId="10" priority="12">
      <formula>$A15=2</formula>
    </cfRule>
    <cfRule type="expression" dxfId="9" priority="13">
      <formula>$A15=1</formula>
    </cfRule>
  </conditionalFormatting>
  <conditionalFormatting sqref="D22">
    <cfRule type="expression" dxfId="8" priority="41">
      <formula>#REF!=2</formula>
    </cfRule>
    <cfRule type="expression" dxfId="7" priority="42">
      <formula>#REF!=1</formula>
    </cfRule>
  </conditionalFormatting>
  <conditionalFormatting sqref="F27:F42">
    <cfRule type="cellIs" dxfId="6" priority="1" operator="equal">
      <formula>$L$5</formula>
    </cfRule>
    <cfRule type="cellIs" dxfId="5" priority="2" operator="equal">
      <formula>$L$2</formula>
    </cfRule>
    <cfRule type="containsText" dxfId="4" priority="3" operator="containsText" text="DESCONFORME">
      <formula>NOT(ISERROR(SEARCH("DESCONFORME",F27)))</formula>
    </cfRule>
  </conditionalFormatting>
  <conditionalFormatting sqref="G45:G57">
    <cfRule type="containsText" dxfId="3" priority="19" operator="containsText" text="NÃO">
      <formula>NOT(ISERROR(SEARCH("NÃO",G45)))</formula>
    </cfRule>
    <cfRule type="expression" dxfId="2" priority="20">
      <formula>$A45=2</formula>
    </cfRule>
    <cfRule type="expression" dxfId="1" priority="21">
      <formula>$A45=1</formula>
    </cfRule>
  </conditionalFormatting>
  <conditionalFormatting sqref="G59:G76 G78:G90 G92:G97 G99:G101">
    <cfRule type="containsText" dxfId="0" priority="30" operator="containsText" text="NÃO">
      <formula>NOT(ISERROR(SEARCH("NÃO",G59)))</formula>
    </cfRule>
  </conditionalFormatting>
  <dataValidations count="1">
    <dataValidation type="list" allowBlank="1" showInputMessage="1" showErrorMessage="1" sqref="G59:G76 G78:G90 G92:G97 G45:G57 G99:G101" xr:uid="{1741234E-6CF7-4417-A070-E7F7289B453A}">
      <formula1>$L$2:$L$6</formula1>
    </dataValidation>
  </dataValidations>
  <printOptions horizontalCentered="1"/>
  <pageMargins left="0.51181102362204722" right="0.51181102362204722" top="0.78740157480314965" bottom="0.78740157480314965" header="0.31496062992125984" footer="0.31496062992125984"/>
  <pageSetup scale="55" orientation="portrait" r:id="rId1"/>
  <headerFooter>
    <oddHeader>&amp;RDepartamento de Gestão da Qualidade - EPR</oddHeader>
    <oddFooter>&amp;C&amp;F&amp;RPágina &amp;P de &amp;N</oddFooter>
  </headerFooter>
  <rowBreaks count="2" manualBreakCount="2">
    <brk id="58" min="1" max="6" man="1"/>
    <brk id="91" min="1" max="6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C8B07CA6-DC8F-43E4-B50D-F1C2C82FB780}">
          <x14:formula1>
            <xm:f>'TIPOS DE LIGANTE'!$D$3:$L$3</xm:f>
          </x14:formula1>
          <xm:sqref>C13</xm:sqref>
        </x14:dataValidation>
        <x14:dataValidation type="list" allowBlank="1" showInputMessage="1" showErrorMessage="1" xr:uid="{CAB41B61-4A24-470F-BB1D-6C7355324590}">
          <x14:formula1>
            <xm:f>FAIXAS!$A$23:$A$42</xm:f>
          </x14:formula1>
          <xm:sqref>C11</xm:sqref>
        </x14:dataValidation>
        <x14:dataValidation type="list" allowBlank="1" showInputMessage="1" showErrorMessage="1" xr:uid="{7E8FD51C-604B-4508-8614-F506EC410135}">
          <x14:formula1>
            <xm:f>FAIXAS!$B$23:$B$25</xm:f>
          </x14:formula1>
          <xm:sqref>C12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13F00-1FBA-43B8-B100-789427D6CEC5}">
  <dimension ref="A2:AQ42"/>
  <sheetViews>
    <sheetView showGridLines="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B5" sqref="B5:B20"/>
    </sheetView>
  </sheetViews>
  <sheetFormatPr defaultRowHeight="14.4" x14ac:dyDescent="0.3"/>
  <cols>
    <col min="1" max="1" width="13" bestFit="1" customWidth="1"/>
    <col min="2" max="2" width="12.109375" bestFit="1" customWidth="1"/>
    <col min="4" max="33" width="9.109375" customWidth="1"/>
  </cols>
  <sheetData>
    <row r="2" spans="2:43" x14ac:dyDescent="0.3">
      <c r="B2" s="71" t="s">
        <v>178</v>
      </c>
      <c r="C2" s="72"/>
      <c r="D2" s="71" t="s">
        <v>179</v>
      </c>
      <c r="E2" s="72"/>
      <c r="F2" s="71" t="s">
        <v>180</v>
      </c>
      <c r="G2" s="72"/>
      <c r="H2" s="71" t="s">
        <v>181</v>
      </c>
      <c r="I2" s="72"/>
      <c r="J2" s="71" t="s">
        <v>15</v>
      </c>
      <c r="K2" s="72"/>
      <c r="L2" s="71" t="s">
        <v>182</v>
      </c>
      <c r="M2" s="72"/>
      <c r="N2" s="71" t="s">
        <v>183</v>
      </c>
      <c r="O2" s="72"/>
      <c r="P2" s="71" t="s">
        <v>184</v>
      </c>
      <c r="Q2" s="72"/>
      <c r="R2" s="71" t="s">
        <v>185</v>
      </c>
      <c r="S2" s="72"/>
      <c r="T2" s="71" t="s">
        <v>186</v>
      </c>
      <c r="U2" s="72"/>
      <c r="V2" s="71" t="s">
        <v>187</v>
      </c>
      <c r="W2" s="72"/>
      <c r="X2" s="71" t="s">
        <v>188</v>
      </c>
      <c r="Y2" s="72"/>
      <c r="Z2" s="71" t="s">
        <v>189</v>
      </c>
      <c r="AA2" s="72"/>
      <c r="AB2" s="71" t="s">
        <v>190</v>
      </c>
      <c r="AC2" s="72"/>
      <c r="AD2" s="71" t="s">
        <v>191</v>
      </c>
      <c r="AE2" s="72"/>
      <c r="AF2" s="71" t="s">
        <v>192</v>
      </c>
      <c r="AG2" s="72"/>
      <c r="AH2" s="71" t="s">
        <v>193</v>
      </c>
      <c r="AI2" s="72"/>
      <c r="AJ2" s="71" t="s">
        <v>194</v>
      </c>
      <c r="AK2" s="72"/>
      <c r="AL2" s="71" t="s">
        <v>195</v>
      </c>
      <c r="AM2" s="72"/>
      <c r="AN2" s="71" t="s">
        <v>196</v>
      </c>
      <c r="AO2" s="72"/>
      <c r="AP2" s="71" t="s">
        <v>197</v>
      </c>
      <c r="AQ2" s="72"/>
    </row>
    <row r="3" spans="2:43" x14ac:dyDescent="0.3">
      <c r="B3" s="35" t="s">
        <v>198</v>
      </c>
      <c r="C3" s="36" t="s">
        <v>199</v>
      </c>
      <c r="D3" s="17" t="s">
        <v>40</v>
      </c>
      <c r="E3" s="17" t="s">
        <v>41</v>
      </c>
      <c r="F3" s="17" t="s">
        <v>40</v>
      </c>
      <c r="G3" s="17" t="s">
        <v>41</v>
      </c>
      <c r="H3" s="17" t="s">
        <v>40</v>
      </c>
      <c r="I3" s="17" t="s">
        <v>41</v>
      </c>
      <c r="J3" s="17" t="s">
        <v>40</v>
      </c>
      <c r="K3" s="17" t="s">
        <v>41</v>
      </c>
      <c r="L3" s="17" t="s">
        <v>40</v>
      </c>
      <c r="M3" s="17" t="s">
        <v>41</v>
      </c>
      <c r="N3" s="17" t="s">
        <v>40</v>
      </c>
      <c r="O3" s="17" t="s">
        <v>41</v>
      </c>
      <c r="P3" s="17" t="s">
        <v>40</v>
      </c>
      <c r="Q3" s="17" t="s">
        <v>41</v>
      </c>
      <c r="R3" s="17" t="s">
        <v>40</v>
      </c>
      <c r="S3" s="17" t="s">
        <v>41</v>
      </c>
      <c r="T3" s="17" t="s">
        <v>40</v>
      </c>
      <c r="U3" s="17" t="s">
        <v>41</v>
      </c>
      <c r="V3" s="17" t="s">
        <v>40</v>
      </c>
      <c r="W3" s="17" t="s">
        <v>41</v>
      </c>
      <c r="X3" s="17" t="s">
        <v>40</v>
      </c>
      <c r="Y3" s="17" t="s">
        <v>41</v>
      </c>
      <c r="Z3" s="17" t="s">
        <v>40</v>
      </c>
      <c r="AA3" s="17" t="s">
        <v>41</v>
      </c>
      <c r="AB3" s="17" t="s">
        <v>40</v>
      </c>
      <c r="AC3" s="17" t="s">
        <v>41</v>
      </c>
      <c r="AD3" s="17" t="s">
        <v>40</v>
      </c>
      <c r="AE3" s="17" t="s">
        <v>41</v>
      </c>
      <c r="AF3" s="17" t="s">
        <v>40</v>
      </c>
      <c r="AG3" s="17" t="s">
        <v>41</v>
      </c>
      <c r="AH3" s="17" t="s">
        <v>40</v>
      </c>
      <c r="AI3" s="17" t="s">
        <v>41</v>
      </c>
      <c r="AJ3" s="17" t="s">
        <v>40</v>
      </c>
      <c r="AK3" s="17" t="s">
        <v>41</v>
      </c>
      <c r="AL3" s="17" t="s">
        <v>40</v>
      </c>
      <c r="AM3" s="17" t="s">
        <v>41</v>
      </c>
      <c r="AN3" s="17" t="s">
        <v>40</v>
      </c>
      <c r="AO3" s="17" t="s">
        <v>41</v>
      </c>
      <c r="AP3" s="17" t="s">
        <v>40</v>
      </c>
      <c r="AQ3" s="17" t="s">
        <v>41</v>
      </c>
    </row>
    <row r="4" spans="2:43" x14ac:dyDescent="0.3">
      <c r="B4" s="35"/>
      <c r="C4" s="36"/>
      <c r="D4" s="17" t="str">
        <f>D2&amp;D3</f>
        <v>DNIT-FX 'A-25'INFERIOR</v>
      </c>
      <c r="E4" s="17" t="str">
        <f>D2&amp;E3</f>
        <v>DNIT-FX 'A-25'SUPERIOR</v>
      </c>
      <c r="F4" s="17" t="str">
        <f>F2&amp;F3</f>
        <v>DNIT-FX 'B-19'INFERIOR</v>
      </c>
      <c r="G4" s="17" t="str">
        <f>F2&amp;G3</f>
        <v>DNIT-FX 'B-19'SUPERIOR</v>
      </c>
      <c r="H4" s="17" t="str">
        <f>H2&amp;H3</f>
        <v>DNIT-FX 'C-12,5'INFERIOR</v>
      </c>
      <c r="I4" s="17" t="str">
        <f>H2&amp;I3</f>
        <v>DNIT-FX 'C-12,5'SUPERIOR</v>
      </c>
      <c r="J4" s="17" t="str">
        <f>J2&amp;J3</f>
        <v>DNIT-FX 'C-9,5'INFERIOR</v>
      </c>
      <c r="K4" s="17" t="str">
        <f>J2&amp;K3</f>
        <v>DNIT-FX 'C-9,5'SUPERIOR</v>
      </c>
      <c r="L4" s="17" t="str">
        <f>L2&amp;L3</f>
        <v>DER/PR-FX 'A'INFERIOR</v>
      </c>
      <c r="M4" s="17" t="str">
        <f>L2&amp;M3</f>
        <v>DER/PR-FX 'A'SUPERIOR</v>
      </c>
      <c r="N4" s="17" t="str">
        <f>N2&amp;N3</f>
        <v>DER/PR-FX 'B'INFERIOR</v>
      </c>
      <c r="O4" s="17" t="str">
        <f>N2&amp;O3</f>
        <v>DER/PR-FX 'B'SUPERIOR</v>
      </c>
      <c r="P4" s="17" t="str">
        <f>P2&amp;P3</f>
        <v>DER/PR-FX 'C'INFERIOR</v>
      </c>
      <c r="Q4" s="17" t="str">
        <f>P2&amp;Q3</f>
        <v>DER/PR-FX 'C'SUPERIOR</v>
      </c>
      <c r="R4" s="17" t="str">
        <f>R2&amp;R3</f>
        <v>DER/PR-FX 'D'INFERIOR</v>
      </c>
      <c r="S4" s="17" t="str">
        <f>R2&amp;S3</f>
        <v>DER/PR-FX 'D'SUPERIOR</v>
      </c>
      <c r="T4" s="17" t="str">
        <f>T2&amp;T3</f>
        <v>DER/PR-FX 'E'INFERIOR</v>
      </c>
      <c r="U4" s="17" t="str">
        <f>T2&amp;U3</f>
        <v>DER/PR-FX 'E'SUPERIOR</v>
      </c>
      <c r="V4" s="17" t="str">
        <f>V2&amp;V3</f>
        <v>DER/PR-FX 'F'INFERIOR</v>
      </c>
      <c r="W4" s="17" t="str">
        <f>V2&amp;W3</f>
        <v>DER/PR-FX 'F'SUPERIOR</v>
      </c>
      <c r="X4" s="17" t="str">
        <f>X2&amp;X3</f>
        <v>DER/SP-'25'INFERIOR</v>
      </c>
      <c r="Y4" s="17" t="str">
        <f>X2&amp;Y3</f>
        <v>DER/SP-'25'SUPERIOR</v>
      </c>
      <c r="Z4" s="17" t="str">
        <f>Z2&amp;Z3</f>
        <v>DER/SP-'19'INFERIOR</v>
      </c>
      <c r="AA4" s="17" t="str">
        <f>Z2&amp;AA3</f>
        <v>DER/SP-'19'SUPERIOR</v>
      </c>
      <c r="AB4" s="17" t="str">
        <f>AB2&amp;AB3</f>
        <v>DER/SP-'12,5'INFERIOR</v>
      </c>
      <c r="AC4" s="17" t="str">
        <f>AB2&amp;AC3</f>
        <v>DER/SP-'12,5'SUPERIOR</v>
      </c>
      <c r="AD4" s="17" t="str">
        <f>AD2&amp;AD3</f>
        <v>DER/SP-'9,5'INFERIOR</v>
      </c>
      <c r="AE4" s="17" t="str">
        <f>AD2&amp;AE3</f>
        <v>DER/SP-'9,5'SUPERIOR</v>
      </c>
      <c r="AF4" s="17" t="str">
        <f>AF2&amp;AF3</f>
        <v>DER/SP-'4,75'INFERIOR</v>
      </c>
      <c r="AG4" s="17" t="str">
        <f>AF2&amp;AG3</f>
        <v>DER/SP-'4,75'SUPERIOR</v>
      </c>
      <c r="AH4" s="17" t="str">
        <f>AH2&amp;AH3</f>
        <v>aINFERIOR</v>
      </c>
      <c r="AI4" s="17" t="str">
        <f>AH2&amp;AI3</f>
        <v>aSUPERIOR</v>
      </c>
      <c r="AJ4" s="17" t="str">
        <f>AJ2&amp;AJ3</f>
        <v>bINFERIOR</v>
      </c>
      <c r="AK4" s="17" t="str">
        <f>AJ2&amp;AK3</f>
        <v>bSUPERIOR</v>
      </c>
      <c r="AL4" s="17" t="str">
        <f>AL2&amp;AL3</f>
        <v>cINFERIOR</v>
      </c>
      <c r="AM4" s="17" t="str">
        <f>AL2&amp;AM3</f>
        <v>cSUPERIOR</v>
      </c>
      <c r="AN4" s="17" t="str">
        <f>AN2&amp;AN3</f>
        <v>dINFERIOR</v>
      </c>
      <c r="AO4" s="17" t="str">
        <f>AN2&amp;AO3</f>
        <v>dSUPERIOR</v>
      </c>
      <c r="AP4" s="17" t="str">
        <f>AP2&amp;AP3</f>
        <v>eINFERIOR</v>
      </c>
      <c r="AQ4" s="17" t="str">
        <f>AP2&amp;AQ3</f>
        <v>eSUPERIOR</v>
      </c>
    </row>
    <row r="5" spans="2:43" x14ac:dyDescent="0.3">
      <c r="B5" s="35" t="s">
        <v>42</v>
      </c>
      <c r="C5" s="36">
        <v>38.1</v>
      </c>
      <c r="D5" s="17">
        <v>100</v>
      </c>
      <c r="E5" s="17">
        <v>100</v>
      </c>
      <c r="F5" s="17"/>
      <c r="G5" s="17"/>
      <c r="H5" s="17"/>
      <c r="I5" s="17"/>
      <c r="J5" s="17"/>
      <c r="K5" s="17"/>
      <c r="L5" s="17">
        <v>100</v>
      </c>
      <c r="M5" s="17">
        <v>100</v>
      </c>
      <c r="N5" s="17">
        <v>100</v>
      </c>
      <c r="O5" s="17">
        <v>100</v>
      </c>
      <c r="P5" s="17"/>
      <c r="Q5" s="17"/>
      <c r="R5" s="17"/>
      <c r="S5" s="17"/>
      <c r="T5" s="17"/>
      <c r="U5" s="17"/>
      <c r="V5" s="17"/>
      <c r="W5" s="17"/>
      <c r="X5" s="17">
        <v>100</v>
      </c>
      <c r="Y5" s="17">
        <v>100</v>
      </c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</row>
    <row r="6" spans="2:43" x14ac:dyDescent="0.3">
      <c r="B6" s="37" t="s">
        <v>43</v>
      </c>
      <c r="C6" s="38">
        <v>25.4</v>
      </c>
      <c r="D6" s="17">
        <v>90</v>
      </c>
      <c r="E6" s="17">
        <v>100</v>
      </c>
      <c r="F6" s="17">
        <v>100</v>
      </c>
      <c r="G6" s="17">
        <v>100</v>
      </c>
      <c r="H6" s="17"/>
      <c r="I6" s="17"/>
      <c r="J6" s="17"/>
      <c r="K6" s="17"/>
      <c r="L6" s="17">
        <v>95</v>
      </c>
      <c r="M6" s="17">
        <v>100</v>
      </c>
      <c r="N6" s="17">
        <v>90</v>
      </c>
      <c r="O6" s="17">
        <v>100</v>
      </c>
      <c r="P6" s="17">
        <v>100</v>
      </c>
      <c r="Q6" s="17">
        <v>100</v>
      </c>
      <c r="R6" s="17"/>
      <c r="S6" s="17"/>
      <c r="T6" s="17"/>
      <c r="U6" s="17"/>
      <c r="V6" s="17"/>
      <c r="W6" s="17"/>
      <c r="X6" s="17">
        <v>90</v>
      </c>
      <c r="Y6" s="17">
        <v>100</v>
      </c>
      <c r="Z6" s="17">
        <v>100</v>
      </c>
      <c r="AA6" s="17">
        <v>100</v>
      </c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</row>
    <row r="7" spans="2:43" x14ac:dyDescent="0.3">
      <c r="B7" s="37" t="s">
        <v>44</v>
      </c>
      <c r="C7" s="38">
        <v>19.100000000000001</v>
      </c>
      <c r="D7" s="17">
        <v>75</v>
      </c>
      <c r="E7" s="17">
        <v>89</v>
      </c>
      <c r="F7" s="17">
        <v>90</v>
      </c>
      <c r="G7" s="17">
        <v>100</v>
      </c>
      <c r="H7" s="17">
        <v>100</v>
      </c>
      <c r="I7" s="17">
        <v>100</v>
      </c>
      <c r="J7" s="17"/>
      <c r="K7" s="17"/>
      <c r="L7" s="17">
        <v>80</v>
      </c>
      <c r="M7" s="17">
        <v>100</v>
      </c>
      <c r="N7" s="17"/>
      <c r="O7" s="17"/>
      <c r="P7" s="17">
        <v>90</v>
      </c>
      <c r="Q7" s="17">
        <v>100</v>
      </c>
      <c r="R7" s="17">
        <v>100</v>
      </c>
      <c r="S7" s="17">
        <v>100</v>
      </c>
      <c r="T7" s="17">
        <v>100</v>
      </c>
      <c r="U7" s="17">
        <v>100</v>
      </c>
      <c r="V7" s="17"/>
      <c r="W7" s="17"/>
      <c r="X7" s="17">
        <v>70</v>
      </c>
      <c r="Y7" s="17">
        <v>90</v>
      </c>
      <c r="Z7" s="17">
        <v>90</v>
      </c>
      <c r="AA7" s="17">
        <v>100</v>
      </c>
      <c r="AB7" s="17">
        <v>100</v>
      </c>
      <c r="AC7" s="17">
        <v>100</v>
      </c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</row>
    <row r="8" spans="2:43" x14ac:dyDescent="0.3">
      <c r="B8" s="35" t="s">
        <v>45</v>
      </c>
      <c r="C8" s="38">
        <v>12.7</v>
      </c>
      <c r="D8" s="17">
        <v>58</v>
      </c>
      <c r="E8" s="17">
        <v>78</v>
      </c>
      <c r="F8" s="17">
        <v>70</v>
      </c>
      <c r="G8" s="17">
        <v>89</v>
      </c>
      <c r="H8" s="17">
        <v>90</v>
      </c>
      <c r="I8" s="17">
        <v>100</v>
      </c>
      <c r="J8" s="17">
        <v>100</v>
      </c>
      <c r="K8" s="17">
        <v>100</v>
      </c>
      <c r="L8" s="17"/>
      <c r="M8" s="17"/>
      <c r="N8" s="17">
        <v>56</v>
      </c>
      <c r="O8" s="17">
        <v>80</v>
      </c>
      <c r="P8" s="17"/>
      <c r="Q8" s="17"/>
      <c r="R8" s="17">
        <v>80</v>
      </c>
      <c r="S8" s="17">
        <v>100</v>
      </c>
      <c r="T8" s="17">
        <v>90</v>
      </c>
      <c r="U8" s="17">
        <v>100</v>
      </c>
      <c r="V8" s="17"/>
      <c r="W8" s="17"/>
      <c r="X8" s="17">
        <v>45</v>
      </c>
      <c r="Y8" s="17">
        <v>75</v>
      </c>
      <c r="Z8" s="17">
        <v>70</v>
      </c>
      <c r="AA8" s="17">
        <v>90</v>
      </c>
      <c r="AB8" s="17">
        <v>90</v>
      </c>
      <c r="AC8" s="17">
        <v>100</v>
      </c>
      <c r="AD8" s="17">
        <v>100</v>
      </c>
      <c r="AE8" s="17">
        <v>100</v>
      </c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</row>
    <row r="9" spans="2:43" x14ac:dyDescent="0.3">
      <c r="B9" s="35" t="s">
        <v>46</v>
      </c>
      <c r="C9" s="38">
        <v>9.5</v>
      </c>
      <c r="D9" s="17">
        <v>48</v>
      </c>
      <c r="E9" s="17">
        <v>71</v>
      </c>
      <c r="F9" s="17">
        <v>55</v>
      </c>
      <c r="G9" s="17">
        <v>82</v>
      </c>
      <c r="H9" s="17">
        <v>73</v>
      </c>
      <c r="I9" s="17">
        <v>89</v>
      </c>
      <c r="J9" s="17">
        <v>90</v>
      </c>
      <c r="K9" s="17">
        <v>10</v>
      </c>
      <c r="L9" s="17">
        <v>45</v>
      </c>
      <c r="M9" s="17">
        <v>80</v>
      </c>
      <c r="N9" s="17"/>
      <c r="O9" s="17"/>
      <c r="P9" s="17">
        <v>56</v>
      </c>
      <c r="Q9" s="17">
        <v>80</v>
      </c>
      <c r="R9" s="17">
        <v>70</v>
      </c>
      <c r="S9" s="17">
        <v>90</v>
      </c>
      <c r="T9" s="17">
        <v>75</v>
      </c>
      <c r="U9" s="17">
        <v>90</v>
      </c>
      <c r="V9" s="17">
        <v>100</v>
      </c>
      <c r="W9" s="17">
        <v>100</v>
      </c>
      <c r="X9" s="17">
        <v>35</v>
      </c>
      <c r="Y9" s="17">
        <v>65</v>
      </c>
      <c r="Z9" s="17">
        <v>60</v>
      </c>
      <c r="AA9" s="17">
        <v>80</v>
      </c>
      <c r="AB9" s="17">
        <v>70</v>
      </c>
      <c r="AC9" s="17">
        <v>90</v>
      </c>
      <c r="AD9" s="17">
        <v>90</v>
      </c>
      <c r="AE9" s="17">
        <v>100</v>
      </c>
      <c r="AF9" s="17">
        <v>100</v>
      </c>
      <c r="AG9" s="17">
        <v>100</v>
      </c>
      <c r="AH9" s="17"/>
      <c r="AI9" s="17"/>
      <c r="AJ9" s="17"/>
      <c r="AK9" s="17"/>
      <c r="AL9" s="17"/>
      <c r="AM9" s="17"/>
      <c r="AN9" s="17"/>
      <c r="AO9" s="17"/>
      <c r="AP9" s="17"/>
      <c r="AQ9" s="17"/>
    </row>
    <row r="10" spans="2:43" x14ac:dyDescent="0.3">
      <c r="B10" s="37" t="s">
        <v>47</v>
      </c>
      <c r="C10" s="38">
        <v>6.3</v>
      </c>
      <c r="D10" s="17">
        <v>35</v>
      </c>
      <c r="E10" s="17">
        <v>61</v>
      </c>
      <c r="F10" s="17">
        <v>42</v>
      </c>
      <c r="G10" s="17">
        <v>70</v>
      </c>
      <c r="H10" s="17">
        <v>53</v>
      </c>
      <c r="I10" s="17">
        <v>78</v>
      </c>
      <c r="J10" s="17">
        <v>65</v>
      </c>
      <c r="K10" s="17">
        <v>89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</row>
    <row r="11" spans="2:43" x14ac:dyDescent="0.3">
      <c r="B11" s="35" t="s">
        <v>48</v>
      </c>
      <c r="C11" s="38">
        <v>4.8</v>
      </c>
      <c r="D11" s="17">
        <v>29</v>
      </c>
      <c r="E11" s="17">
        <v>55</v>
      </c>
      <c r="F11" s="17">
        <v>35</v>
      </c>
      <c r="G11" s="17">
        <v>63</v>
      </c>
      <c r="H11" s="17">
        <v>44</v>
      </c>
      <c r="I11" s="17">
        <v>72</v>
      </c>
      <c r="J11" s="17">
        <v>53</v>
      </c>
      <c r="K11" s="17">
        <v>83</v>
      </c>
      <c r="L11" s="17">
        <v>28</v>
      </c>
      <c r="M11" s="17">
        <v>60</v>
      </c>
      <c r="N11" s="17">
        <v>29</v>
      </c>
      <c r="O11" s="17">
        <v>59</v>
      </c>
      <c r="P11" s="17">
        <v>35</v>
      </c>
      <c r="Q11" s="17">
        <v>65</v>
      </c>
      <c r="R11" s="17">
        <v>50</v>
      </c>
      <c r="S11" s="17">
        <v>70</v>
      </c>
      <c r="T11" s="17">
        <v>45</v>
      </c>
      <c r="U11" s="17">
        <v>65</v>
      </c>
      <c r="V11" s="17">
        <v>75</v>
      </c>
      <c r="W11" s="17">
        <v>100</v>
      </c>
      <c r="X11" s="17">
        <v>25</v>
      </c>
      <c r="Y11" s="17">
        <v>50</v>
      </c>
      <c r="Z11" s="17">
        <v>35</v>
      </c>
      <c r="AA11" s="17">
        <v>55</v>
      </c>
      <c r="AB11" s="17">
        <v>45</v>
      </c>
      <c r="AC11" s="17">
        <v>70</v>
      </c>
      <c r="AD11" s="17">
        <v>50</v>
      </c>
      <c r="AE11" s="17">
        <v>70</v>
      </c>
      <c r="AF11" s="17">
        <v>80</v>
      </c>
      <c r="AG11" s="17">
        <v>100</v>
      </c>
      <c r="AH11" s="17"/>
      <c r="AI11" s="17"/>
      <c r="AJ11" s="17"/>
      <c r="AK11" s="17"/>
      <c r="AL11" s="17"/>
      <c r="AM11" s="17"/>
      <c r="AN11" s="17"/>
      <c r="AO11" s="17"/>
      <c r="AP11" s="17"/>
      <c r="AQ11" s="17"/>
    </row>
    <row r="12" spans="2:43" x14ac:dyDescent="0.3">
      <c r="B12" s="35" t="s">
        <v>49</v>
      </c>
      <c r="C12" s="38">
        <v>2.36</v>
      </c>
      <c r="D12" s="17">
        <v>19</v>
      </c>
      <c r="E12" s="17">
        <v>45</v>
      </c>
      <c r="F12" s="17">
        <v>23</v>
      </c>
      <c r="G12" s="17">
        <v>49</v>
      </c>
      <c r="H12" s="17">
        <v>28</v>
      </c>
      <c r="I12" s="17">
        <v>58</v>
      </c>
      <c r="J12" s="17">
        <v>32</v>
      </c>
      <c r="K12" s="17">
        <v>667</v>
      </c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</row>
    <row r="13" spans="2:43" x14ac:dyDescent="0.3">
      <c r="B13" s="35" t="s">
        <v>50</v>
      </c>
      <c r="C13" s="38">
        <v>2</v>
      </c>
      <c r="D13" s="17"/>
      <c r="E13" s="17"/>
      <c r="F13" s="17"/>
      <c r="G13" s="17"/>
      <c r="H13" s="17"/>
      <c r="I13" s="17"/>
      <c r="J13" s="17"/>
      <c r="K13" s="17"/>
      <c r="L13" s="17">
        <v>20</v>
      </c>
      <c r="M13" s="17">
        <v>45</v>
      </c>
      <c r="N13" s="17">
        <v>18</v>
      </c>
      <c r="O13" s="17">
        <v>42</v>
      </c>
      <c r="P13" s="17">
        <v>22</v>
      </c>
      <c r="Q13" s="17">
        <v>46</v>
      </c>
      <c r="R13" s="17">
        <v>33</v>
      </c>
      <c r="S13" s="17">
        <v>48</v>
      </c>
      <c r="T13" s="17">
        <v>25</v>
      </c>
      <c r="U13" s="17">
        <v>35</v>
      </c>
      <c r="V13" s="17">
        <v>50</v>
      </c>
      <c r="W13" s="17">
        <v>90</v>
      </c>
      <c r="X13" s="17">
        <v>15</v>
      </c>
      <c r="Y13" s="17">
        <v>40</v>
      </c>
      <c r="Z13" s="17">
        <v>20</v>
      </c>
      <c r="AA13" s="17">
        <v>40</v>
      </c>
      <c r="AB13" s="17">
        <v>25</v>
      </c>
      <c r="AC13" s="17">
        <v>50</v>
      </c>
      <c r="AD13" s="17">
        <v>25</v>
      </c>
      <c r="AE13" s="17">
        <v>45</v>
      </c>
      <c r="AF13" s="17">
        <v>50</v>
      </c>
      <c r="AG13" s="17">
        <v>90</v>
      </c>
      <c r="AH13" s="17"/>
      <c r="AI13" s="17"/>
      <c r="AJ13" s="17"/>
      <c r="AK13" s="17"/>
      <c r="AL13" s="17"/>
      <c r="AM13" s="17"/>
      <c r="AN13" s="17"/>
      <c r="AO13" s="17"/>
      <c r="AP13" s="17"/>
      <c r="AQ13" s="17"/>
    </row>
    <row r="14" spans="2:43" x14ac:dyDescent="0.3">
      <c r="B14" s="35" t="s">
        <v>51</v>
      </c>
      <c r="C14" s="38">
        <v>1.18</v>
      </c>
      <c r="D14" s="17">
        <v>13</v>
      </c>
      <c r="E14" s="17">
        <v>36</v>
      </c>
      <c r="F14" s="17">
        <v>16</v>
      </c>
      <c r="G14" s="17">
        <v>37</v>
      </c>
      <c r="H14" s="17">
        <v>17</v>
      </c>
      <c r="I14" s="17">
        <v>45</v>
      </c>
      <c r="J14" s="17">
        <v>20</v>
      </c>
      <c r="K14" s="17">
        <v>52</v>
      </c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</row>
    <row r="15" spans="2:43" x14ac:dyDescent="0.3">
      <c r="B15" s="35" t="s">
        <v>52</v>
      </c>
      <c r="C15" s="38">
        <v>0.6</v>
      </c>
      <c r="D15" s="17">
        <v>9</v>
      </c>
      <c r="E15" s="17">
        <v>28</v>
      </c>
      <c r="F15" s="17">
        <v>10</v>
      </c>
      <c r="G15" s="17">
        <v>28</v>
      </c>
      <c r="H15" s="17">
        <v>11</v>
      </c>
      <c r="I15" s="17">
        <v>35</v>
      </c>
      <c r="J15" s="17">
        <v>13</v>
      </c>
      <c r="K15" s="17">
        <v>40</v>
      </c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</row>
    <row r="16" spans="2:43" x14ac:dyDescent="0.3">
      <c r="B16" s="35" t="s">
        <v>53</v>
      </c>
      <c r="C16" s="38">
        <v>0.42</v>
      </c>
      <c r="D16" s="17"/>
      <c r="E16" s="17"/>
      <c r="F16" s="17"/>
      <c r="G16" s="17"/>
      <c r="H16" s="17"/>
      <c r="I16" s="17"/>
      <c r="J16" s="17"/>
      <c r="K16" s="17"/>
      <c r="L16" s="17">
        <v>10</v>
      </c>
      <c r="M16" s="17">
        <v>32</v>
      </c>
      <c r="N16" s="17">
        <v>8</v>
      </c>
      <c r="O16" s="17">
        <v>22</v>
      </c>
      <c r="P16" s="17">
        <v>8</v>
      </c>
      <c r="Q16" s="17">
        <v>24</v>
      </c>
      <c r="R16" s="17">
        <v>15</v>
      </c>
      <c r="S16" s="17">
        <v>25</v>
      </c>
      <c r="T16" s="17">
        <v>8</v>
      </c>
      <c r="U16" s="17">
        <v>17</v>
      </c>
      <c r="V16" s="17">
        <v>20</v>
      </c>
      <c r="W16" s="17">
        <v>50</v>
      </c>
      <c r="X16" s="17">
        <v>7</v>
      </c>
      <c r="Y16" s="17">
        <v>20</v>
      </c>
      <c r="Z16" s="17">
        <v>10</v>
      </c>
      <c r="AA16" s="17">
        <v>20</v>
      </c>
      <c r="AB16" s="17">
        <v>10</v>
      </c>
      <c r="AC16" s="17">
        <v>25</v>
      </c>
      <c r="AD16" s="17">
        <v>12</v>
      </c>
      <c r="AE16" s="17">
        <v>25</v>
      </c>
      <c r="AF16" s="17">
        <v>20</v>
      </c>
      <c r="AG16" s="17">
        <v>50</v>
      </c>
      <c r="AH16" s="17"/>
      <c r="AI16" s="17"/>
      <c r="AJ16" s="17"/>
      <c r="AK16" s="17"/>
      <c r="AL16" s="17"/>
      <c r="AM16" s="17"/>
      <c r="AN16" s="17"/>
      <c r="AO16" s="17"/>
      <c r="AP16" s="17"/>
      <c r="AQ16" s="17"/>
    </row>
    <row r="17" spans="1:43" x14ac:dyDescent="0.3">
      <c r="B17" s="35" t="s">
        <v>54</v>
      </c>
      <c r="C17" s="38">
        <v>0.3</v>
      </c>
      <c r="D17" s="17">
        <v>5</v>
      </c>
      <c r="E17" s="17">
        <v>21</v>
      </c>
      <c r="F17" s="17">
        <v>6</v>
      </c>
      <c r="G17" s="17">
        <v>20</v>
      </c>
      <c r="H17" s="17">
        <v>6</v>
      </c>
      <c r="I17" s="17">
        <v>25</v>
      </c>
      <c r="J17" s="17">
        <v>8</v>
      </c>
      <c r="K17" s="17">
        <v>29</v>
      </c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</row>
    <row r="18" spans="1:43" x14ac:dyDescent="0.3">
      <c r="B18" s="35" t="s">
        <v>55</v>
      </c>
      <c r="C18" s="38">
        <v>0.18</v>
      </c>
      <c r="D18" s="17"/>
      <c r="E18" s="17"/>
      <c r="F18" s="17"/>
      <c r="G18" s="17"/>
      <c r="H18" s="17"/>
      <c r="I18" s="17"/>
      <c r="J18" s="17"/>
      <c r="K18" s="17"/>
      <c r="L18" s="17">
        <v>8</v>
      </c>
      <c r="M18" s="17">
        <v>20</v>
      </c>
      <c r="N18" s="17"/>
      <c r="O18" s="17"/>
      <c r="P18" s="17"/>
      <c r="Q18" s="17"/>
      <c r="R18" s="17">
        <v>8</v>
      </c>
      <c r="S18" s="17">
        <v>17</v>
      </c>
      <c r="T18" s="17">
        <v>5</v>
      </c>
      <c r="U18" s="17">
        <v>13</v>
      </c>
      <c r="V18" s="17">
        <v>7</v>
      </c>
      <c r="W18" s="17">
        <v>28</v>
      </c>
      <c r="X18" s="17">
        <v>5</v>
      </c>
      <c r="Y18" s="17">
        <v>15</v>
      </c>
      <c r="Z18" s="17">
        <v>5</v>
      </c>
      <c r="AA18" s="17">
        <v>15</v>
      </c>
      <c r="AB18" s="17">
        <v>5</v>
      </c>
      <c r="AC18" s="17">
        <v>15</v>
      </c>
      <c r="AD18" s="17">
        <v>8</v>
      </c>
      <c r="AE18" s="17">
        <v>17</v>
      </c>
      <c r="AF18" s="17">
        <v>7</v>
      </c>
      <c r="AG18" s="17">
        <v>28</v>
      </c>
      <c r="AH18" s="17"/>
      <c r="AI18" s="17"/>
      <c r="AJ18" s="17"/>
      <c r="AK18" s="17"/>
      <c r="AL18" s="17"/>
      <c r="AM18" s="17"/>
      <c r="AN18" s="17"/>
      <c r="AO18" s="17"/>
      <c r="AP18" s="17"/>
      <c r="AQ18" s="17"/>
    </row>
    <row r="19" spans="1:43" x14ac:dyDescent="0.3">
      <c r="B19" s="35" t="s">
        <v>56</v>
      </c>
      <c r="C19" s="38">
        <v>0.15</v>
      </c>
      <c r="D19" s="17">
        <v>2</v>
      </c>
      <c r="E19" s="17">
        <v>14</v>
      </c>
      <c r="F19" s="17">
        <v>4</v>
      </c>
      <c r="G19" s="17">
        <v>13</v>
      </c>
      <c r="H19" s="17">
        <v>3</v>
      </c>
      <c r="I19" s="17">
        <v>17</v>
      </c>
      <c r="J19" s="17">
        <v>4</v>
      </c>
      <c r="K19" s="17">
        <v>19</v>
      </c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</row>
    <row r="20" spans="1:43" x14ac:dyDescent="0.3">
      <c r="B20" s="35" t="s">
        <v>57</v>
      </c>
      <c r="C20" s="39">
        <v>7.4999999999999997E-2</v>
      </c>
      <c r="D20" s="17">
        <v>1</v>
      </c>
      <c r="E20" s="17">
        <v>7</v>
      </c>
      <c r="F20" s="17">
        <v>3</v>
      </c>
      <c r="G20" s="17">
        <v>8</v>
      </c>
      <c r="H20" s="17">
        <v>2</v>
      </c>
      <c r="I20" s="17">
        <v>10</v>
      </c>
      <c r="J20" s="17">
        <v>2</v>
      </c>
      <c r="K20" s="17">
        <v>10</v>
      </c>
      <c r="L20" s="17">
        <v>3</v>
      </c>
      <c r="M20" s="17">
        <v>8</v>
      </c>
      <c r="N20" s="17">
        <v>1</v>
      </c>
      <c r="O20" s="17">
        <v>7</v>
      </c>
      <c r="P20" s="17">
        <v>2</v>
      </c>
      <c r="Q20" s="17">
        <v>8</v>
      </c>
      <c r="R20" s="17">
        <v>4</v>
      </c>
      <c r="S20" s="17">
        <v>10</v>
      </c>
      <c r="T20" s="17">
        <v>2</v>
      </c>
      <c r="U20" s="17">
        <v>10</v>
      </c>
      <c r="V20" s="17">
        <v>3</v>
      </c>
      <c r="W20" s="17">
        <v>10</v>
      </c>
      <c r="X20" s="17">
        <v>2</v>
      </c>
      <c r="Y20" s="17">
        <v>8</v>
      </c>
      <c r="Z20" s="17">
        <v>2</v>
      </c>
      <c r="AA20" s="17">
        <v>8</v>
      </c>
      <c r="AB20" s="17">
        <v>2</v>
      </c>
      <c r="AC20" s="17">
        <v>10</v>
      </c>
      <c r="AD20" s="17">
        <v>4</v>
      </c>
      <c r="AE20" s="17">
        <v>10</v>
      </c>
      <c r="AF20" s="17">
        <v>3</v>
      </c>
      <c r="AG20" s="17">
        <v>10</v>
      </c>
      <c r="AH20" s="17"/>
      <c r="AI20" s="17"/>
      <c r="AJ20" s="17"/>
      <c r="AK20" s="17"/>
      <c r="AL20" s="17"/>
      <c r="AM20" s="17"/>
      <c r="AN20" s="17"/>
      <c r="AO20" s="17"/>
      <c r="AP20" s="17"/>
      <c r="AQ20" s="17"/>
    </row>
    <row r="22" spans="1:43" x14ac:dyDescent="0.3">
      <c r="A22" t="s">
        <v>200</v>
      </c>
      <c r="B22" s="43" t="s">
        <v>201</v>
      </c>
    </row>
    <row r="23" spans="1:43" x14ac:dyDescent="0.3">
      <c r="A23" s="42" t="s">
        <v>179</v>
      </c>
      <c r="B23" s="43" t="s">
        <v>202</v>
      </c>
    </row>
    <row r="24" spans="1:43" x14ac:dyDescent="0.3">
      <c r="A24" s="42" t="s">
        <v>180</v>
      </c>
      <c r="B24" s="43" t="s">
        <v>18</v>
      </c>
    </row>
    <row r="25" spans="1:43" x14ac:dyDescent="0.3">
      <c r="A25" s="42" t="s">
        <v>181</v>
      </c>
      <c r="B25" s="43" t="s">
        <v>203</v>
      </c>
    </row>
    <row r="26" spans="1:43" x14ac:dyDescent="0.3">
      <c r="A26" s="42" t="s">
        <v>15</v>
      </c>
      <c r="B26" s="43"/>
    </row>
    <row r="27" spans="1:43" x14ac:dyDescent="0.3">
      <c r="A27" s="42" t="s">
        <v>182</v>
      </c>
    </row>
    <row r="28" spans="1:43" x14ac:dyDescent="0.3">
      <c r="A28" s="42" t="s">
        <v>183</v>
      </c>
    </row>
    <row r="29" spans="1:43" x14ac:dyDescent="0.3">
      <c r="A29" s="42" t="s">
        <v>184</v>
      </c>
    </row>
    <row r="30" spans="1:43" x14ac:dyDescent="0.3">
      <c r="A30" s="42" t="s">
        <v>185</v>
      </c>
    </row>
    <row r="31" spans="1:43" x14ac:dyDescent="0.3">
      <c r="A31" s="42" t="s">
        <v>186</v>
      </c>
    </row>
    <row r="32" spans="1:43" x14ac:dyDescent="0.3">
      <c r="A32" s="42" t="s">
        <v>187</v>
      </c>
    </row>
    <row r="33" spans="1:1" x14ac:dyDescent="0.3">
      <c r="A33" s="42" t="s">
        <v>188</v>
      </c>
    </row>
    <row r="34" spans="1:1" x14ac:dyDescent="0.3">
      <c r="A34" s="42" t="s">
        <v>189</v>
      </c>
    </row>
    <row r="35" spans="1:1" x14ac:dyDescent="0.3">
      <c r="A35" s="42" t="s">
        <v>190</v>
      </c>
    </row>
    <row r="36" spans="1:1" x14ac:dyDescent="0.3">
      <c r="A36" s="42" t="s">
        <v>191</v>
      </c>
    </row>
    <row r="37" spans="1:1" x14ac:dyDescent="0.3">
      <c r="A37" s="42" t="s">
        <v>192</v>
      </c>
    </row>
    <row r="38" spans="1:1" x14ac:dyDescent="0.3">
      <c r="A38" s="42" t="str">
        <f>AH2</f>
        <v>a</v>
      </c>
    </row>
    <row r="39" spans="1:1" x14ac:dyDescent="0.3">
      <c r="A39" s="42" t="str">
        <f>AJ2</f>
        <v>b</v>
      </c>
    </row>
    <row r="40" spans="1:1" x14ac:dyDescent="0.3">
      <c r="A40" s="42" t="str">
        <f>AL2</f>
        <v>c</v>
      </c>
    </row>
    <row r="41" spans="1:1" x14ac:dyDescent="0.3">
      <c r="A41" s="42" t="str">
        <f>AN2</f>
        <v>d</v>
      </c>
    </row>
    <row r="42" spans="1:1" x14ac:dyDescent="0.3">
      <c r="A42" s="42" t="str">
        <f>AP2</f>
        <v>e</v>
      </c>
    </row>
  </sheetData>
  <mergeCells count="21">
    <mergeCell ref="AF2:AG2"/>
    <mergeCell ref="L2:M2"/>
    <mergeCell ref="N2:O2"/>
    <mergeCell ref="P2:Q2"/>
    <mergeCell ref="R2:S2"/>
    <mergeCell ref="T2:U2"/>
    <mergeCell ref="X2:Y2"/>
    <mergeCell ref="B2:C2"/>
    <mergeCell ref="Z2:AA2"/>
    <mergeCell ref="AB2:AC2"/>
    <mergeCell ref="AD2:AE2"/>
    <mergeCell ref="V2:W2"/>
    <mergeCell ref="D2:E2"/>
    <mergeCell ref="F2:G2"/>
    <mergeCell ref="H2:I2"/>
    <mergeCell ref="J2:K2"/>
    <mergeCell ref="AH2:AI2"/>
    <mergeCell ref="AJ2:AK2"/>
    <mergeCell ref="AL2:AM2"/>
    <mergeCell ref="AN2:AO2"/>
    <mergeCell ref="AP2:AQ2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8A3E9-F9A8-4F5B-82FB-1830373A090F}">
  <dimension ref="B2:L21"/>
  <sheetViews>
    <sheetView showGridLines="0" topLeftCell="A12" workbookViewId="0">
      <selection activeCell="L20" sqref="L20"/>
    </sheetView>
  </sheetViews>
  <sheetFormatPr defaultRowHeight="14.4" x14ac:dyDescent="0.3"/>
  <cols>
    <col min="2" max="2" width="20.88671875" customWidth="1"/>
    <col min="4" max="5" width="9.33203125" bestFit="1" customWidth="1"/>
    <col min="6" max="6" width="10.33203125" bestFit="1" customWidth="1"/>
    <col min="7" max="7" width="11.33203125" bestFit="1" customWidth="1"/>
    <col min="12" max="12" width="10.33203125" bestFit="1" customWidth="1"/>
  </cols>
  <sheetData>
    <row r="2" spans="2:12" x14ac:dyDescent="0.3">
      <c r="B2" s="73" t="s">
        <v>204</v>
      </c>
      <c r="C2" s="74" t="s">
        <v>205</v>
      </c>
      <c r="D2" s="76" t="s">
        <v>206</v>
      </c>
      <c r="E2" s="76"/>
      <c r="F2" s="76"/>
      <c r="G2" s="76"/>
      <c r="H2" s="76" t="s">
        <v>207</v>
      </c>
      <c r="I2" s="76"/>
      <c r="J2" s="76"/>
      <c r="K2" s="76"/>
      <c r="L2" s="28" t="s">
        <v>208</v>
      </c>
    </row>
    <row r="3" spans="2:12" x14ac:dyDescent="0.3">
      <c r="B3" s="73"/>
      <c r="C3" s="75"/>
      <c r="D3" s="28" t="s">
        <v>209</v>
      </c>
      <c r="E3" s="28" t="s">
        <v>210</v>
      </c>
      <c r="F3" s="28" t="s">
        <v>211</v>
      </c>
      <c r="G3" s="28" t="s">
        <v>212</v>
      </c>
      <c r="H3" s="28" t="s">
        <v>213</v>
      </c>
      <c r="I3" s="28" t="s">
        <v>214</v>
      </c>
      <c r="J3" s="28" t="s">
        <v>215</v>
      </c>
      <c r="K3" s="28" t="s">
        <v>216</v>
      </c>
      <c r="L3" s="28" t="s">
        <v>22</v>
      </c>
    </row>
    <row r="4" spans="2:12" ht="27.6" x14ac:dyDescent="0.3">
      <c r="B4" s="29" t="s">
        <v>98</v>
      </c>
      <c r="C4" s="1" t="s">
        <v>217</v>
      </c>
      <c r="D4" s="1" t="s">
        <v>218</v>
      </c>
      <c r="E4" s="1" t="s">
        <v>219</v>
      </c>
      <c r="F4" s="1" t="s">
        <v>220</v>
      </c>
      <c r="G4" s="1" t="s">
        <v>221</v>
      </c>
      <c r="H4" s="1" t="s">
        <v>222</v>
      </c>
      <c r="I4" s="1" t="s">
        <v>222</v>
      </c>
      <c r="J4" s="1" t="s">
        <v>223</v>
      </c>
      <c r="K4" s="1" t="s">
        <v>223</v>
      </c>
      <c r="L4" s="1" t="s">
        <v>224</v>
      </c>
    </row>
    <row r="5" spans="2:12" x14ac:dyDescent="0.3">
      <c r="B5" s="29" t="s">
        <v>100</v>
      </c>
      <c r="C5" s="30" t="s">
        <v>225</v>
      </c>
      <c r="D5" s="1">
        <v>52</v>
      </c>
      <c r="E5" s="1">
        <v>46</v>
      </c>
      <c r="F5" s="1">
        <v>43</v>
      </c>
      <c r="G5" s="1">
        <v>37</v>
      </c>
      <c r="H5" s="1">
        <v>50</v>
      </c>
      <c r="I5" s="1">
        <v>55</v>
      </c>
      <c r="J5" s="1">
        <v>60</v>
      </c>
      <c r="K5" s="1">
        <v>65</v>
      </c>
      <c r="L5" s="1">
        <v>50</v>
      </c>
    </row>
    <row r="6" spans="2:12" ht="69" x14ac:dyDescent="0.3">
      <c r="B6" s="29" t="s">
        <v>102</v>
      </c>
      <c r="C6" s="30" t="s">
        <v>226</v>
      </c>
      <c r="D6" s="1">
        <v>374</v>
      </c>
      <c r="E6" s="1">
        <v>274</v>
      </c>
      <c r="F6" s="1">
        <v>214</v>
      </c>
      <c r="G6" s="1">
        <v>155</v>
      </c>
      <c r="H6" s="1">
        <v>1500</v>
      </c>
      <c r="I6" s="1">
        <v>3000</v>
      </c>
      <c r="J6" s="1">
        <v>3000</v>
      </c>
      <c r="K6" s="1">
        <v>3000</v>
      </c>
      <c r="L6" s="1" t="s">
        <v>227</v>
      </c>
    </row>
    <row r="7" spans="2:12" ht="69" x14ac:dyDescent="0.3">
      <c r="B7" s="29" t="s">
        <v>104</v>
      </c>
      <c r="C7" s="30" t="s">
        <v>226</v>
      </c>
      <c r="D7" s="1">
        <v>203</v>
      </c>
      <c r="E7" s="1">
        <v>112</v>
      </c>
      <c r="F7" s="1">
        <v>97</v>
      </c>
      <c r="G7" s="1">
        <v>81</v>
      </c>
      <c r="H7" s="1">
        <v>1000</v>
      </c>
      <c r="I7" s="1">
        <v>2000</v>
      </c>
      <c r="J7" s="1">
        <v>2000</v>
      </c>
      <c r="K7" s="1">
        <v>2000</v>
      </c>
      <c r="L7" s="1" t="s">
        <v>227</v>
      </c>
    </row>
    <row r="8" spans="2:12" ht="69" x14ac:dyDescent="0.3">
      <c r="B8" s="29" t="s">
        <v>105</v>
      </c>
      <c r="C8" s="30" t="s">
        <v>226</v>
      </c>
      <c r="D8" s="1" t="s">
        <v>227</v>
      </c>
      <c r="E8" s="1" t="s">
        <v>227</v>
      </c>
      <c r="F8" s="1" t="s">
        <v>227</v>
      </c>
      <c r="G8" s="1" t="s">
        <v>227</v>
      </c>
      <c r="H8" s="1" t="s">
        <v>227</v>
      </c>
      <c r="I8" s="1" t="s">
        <v>227</v>
      </c>
      <c r="J8" s="1" t="s">
        <v>227</v>
      </c>
      <c r="K8" s="1" t="s">
        <v>227</v>
      </c>
      <c r="L8" s="1" t="s">
        <v>228</v>
      </c>
    </row>
    <row r="9" spans="2:12" ht="69" x14ac:dyDescent="0.3">
      <c r="B9" s="29" t="s">
        <v>107</v>
      </c>
      <c r="C9" s="30" t="s">
        <v>226</v>
      </c>
      <c r="D9" s="1" t="s">
        <v>229</v>
      </c>
      <c r="E9" s="1" t="s">
        <v>230</v>
      </c>
      <c r="F9" s="1" t="s">
        <v>231</v>
      </c>
      <c r="G9" s="1" t="s">
        <v>231</v>
      </c>
      <c r="H9" s="1">
        <v>500</v>
      </c>
      <c r="I9" s="1">
        <v>1000</v>
      </c>
      <c r="J9" s="1">
        <v>1000</v>
      </c>
      <c r="K9" s="1">
        <v>1000</v>
      </c>
      <c r="L9" s="1" t="s">
        <v>227</v>
      </c>
    </row>
    <row r="10" spans="2:12" x14ac:dyDescent="0.3">
      <c r="B10" s="29" t="s">
        <v>108</v>
      </c>
      <c r="C10" s="30" t="s">
        <v>225</v>
      </c>
      <c r="D10" s="1">
        <v>235</v>
      </c>
      <c r="E10" s="1">
        <v>235</v>
      </c>
      <c r="F10" s="1">
        <v>235</v>
      </c>
      <c r="G10" s="1">
        <v>235</v>
      </c>
      <c r="H10" s="1">
        <v>235</v>
      </c>
      <c r="I10" s="1">
        <v>235</v>
      </c>
      <c r="J10" s="1">
        <v>235</v>
      </c>
      <c r="K10" s="1">
        <v>235</v>
      </c>
      <c r="L10" s="1">
        <v>235</v>
      </c>
    </row>
    <row r="11" spans="2:12" ht="27.6" x14ac:dyDescent="0.3">
      <c r="B11" s="29" t="s">
        <v>110</v>
      </c>
      <c r="C11" s="30" t="s">
        <v>225</v>
      </c>
      <c r="D11" s="1" t="s">
        <v>227</v>
      </c>
      <c r="E11" s="1" t="s">
        <v>227</v>
      </c>
      <c r="F11" s="1" t="s">
        <v>227</v>
      </c>
      <c r="G11" s="1" t="s">
        <v>227</v>
      </c>
      <c r="H11" s="1">
        <v>5</v>
      </c>
      <c r="I11" s="1">
        <v>5</v>
      </c>
      <c r="J11" s="1">
        <v>5</v>
      </c>
      <c r="K11" s="1">
        <v>5</v>
      </c>
      <c r="L11" s="1">
        <v>9</v>
      </c>
    </row>
    <row r="12" spans="2:12" ht="27.6" x14ac:dyDescent="0.3">
      <c r="B12" s="29" t="s">
        <v>112</v>
      </c>
      <c r="C12" s="30" t="s">
        <v>232</v>
      </c>
      <c r="D12" s="1" t="s">
        <v>227</v>
      </c>
      <c r="E12" s="1" t="s">
        <v>227</v>
      </c>
      <c r="F12" s="1" t="s">
        <v>227</v>
      </c>
      <c r="G12" s="1" t="s">
        <v>227</v>
      </c>
      <c r="H12" s="1">
        <v>65</v>
      </c>
      <c r="I12" s="1">
        <v>75</v>
      </c>
      <c r="J12" s="1">
        <v>85</v>
      </c>
      <c r="K12" s="1">
        <v>90</v>
      </c>
      <c r="L12" s="1">
        <v>50</v>
      </c>
    </row>
    <row r="13" spans="2:12" ht="27.6" x14ac:dyDescent="0.3">
      <c r="B13" s="29" t="s">
        <v>114</v>
      </c>
      <c r="C13" s="1" t="s">
        <v>233</v>
      </c>
      <c r="D13" s="1">
        <v>99.5</v>
      </c>
      <c r="E13" s="1">
        <v>99.5</v>
      </c>
      <c r="F13" s="1">
        <v>99.5</v>
      </c>
      <c r="G13" s="1">
        <v>99.5</v>
      </c>
      <c r="H13" s="1">
        <v>99.5</v>
      </c>
      <c r="I13" s="1">
        <v>99.5</v>
      </c>
      <c r="J13" s="1">
        <v>99.5</v>
      </c>
      <c r="K13" s="1">
        <v>99.5</v>
      </c>
      <c r="L13" s="1" t="s">
        <v>227</v>
      </c>
    </row>
    <row r="14" spans="2:12" ht="27.6" x14ac:dyDescent="0.3">
      <c r="B14" s="29" t="s">
        <v>116</v>
      </c>
      <c r="C14" s="30" t="s">
        <v>225</v>
      </c>
      <c r="D14" s="1" t="s">
        <v>227</v>
      </c>
      <c r="E14" s="1" t="s">
        <v>227</v>
      </c>
      <c r="F14" s="1" t="s">
        <v>227</v>
      </c>
      <c r="G14" s="1" t="s">
        <v>227</v>
      </c>
      <c r="H14" s="1" t="s">
        <v>227</v>
      </c>
      <c r="I14" s="1" t="s">
        <v>227</v>
      </c>
      <c r="J14" s="1" t="s">
        <v>227</v>
      </c>
      <c r="K14" s="1" t="s">
        <v>227</v>
      </c>
      <c r="L14" s="1">
        <v>9</v>
      </c>
    </row>
    <row r="15" spans="2:12" x14ac:dyDescent="0.3">
      <c r="B15" s="29" t="s">
        <v>117</v>
      </c>
      <c r="C15" s="1" t="s">
        <v>234</v>
      </c>
      <c r="D15" s="1">
        <v>60</v>
      </c>
      <c r="E15" s="1">
        <v>60</v>
      </c>
      <c r="F15" s="1">
        <v>100</v>
      </c>
      <c r="G15" s="1">
        <v>100</v>
      </c>
      <c r="H15" s="1">
        <v>60</v>
      </c>
      <c r="I15" s="1">
        <v>60</v>
      </c>
      <c r="J15" s="1">
        <v>100</v>
      </c>
      <c r="K15" s="1">
        <v>100</v>
      </c>
      <c r="L15" s="1">
        <v>50</v>
      </c>
    </row>
    <row r="16" spans="2:12" ht="27.6" x14ac:dyDescent="0.3">
      <c r="B16" s="31" t="s">
        <v>119</v>
      </c>
      <c r="C16" s="32" t="s">
        <v>235</v>
      </c>
      <c r="D16" s="31" t="s">
        <v>227</v>
      </c>
      <c r="E16" s="31" t="s">
        <v>227</v>
      </c>
      <c r="F16" s="31" t="s">
        <v>227</v>
      </c>
      <c r="G16" s="31" t="s">
        <v>227</v>
      </c>
      <c r="H16" s="31" t="s">
        <v>227</v>
      </c>
      <c r="I16" s="31" t="s">
        <v>227</v>
      </c>
      <c r="J16" s="31" t="s">
        <v>227</v>
      </c>
      <c r="K16" s="31" t="s">
        <v>227</v>
      </c>
      <c r="L16" s="31" t="s">
        <v>227</v>
      </c>
    </row>
    <row r="17" spans="2:12" x14ac:dyDescent="0.3">
      <c r="B17" s="31" t="s">
        <v>121</v>
      </c>
      <c r="C17" s="32" t="s">
        <v>233</v>
      </c>
      <c r="D17" s="32">
        <v>0.5</v>
      </c>
      <c r="E17" s="32">
        <v>0.5</v>
      </c>
      <c r="F17" s="32">
        <v>0.5</v>
      </c>
      <c r="G17" s="32">
        <v>0.5</v>
      </c>
      <c r="H17" s="32">
        <v>1</v>
      </c>
      <c r="I17" s="32">
        <v>1</v>
      </c>
      <c r="J17" s="32">
        <v>1</v>
      </c>
      <c r="K17" s="32">
        <v>1</v>
      </c>
      <c r="L17" s="32">
        <v>1</v>
      </c>
    </row>
    <row r="18" spans="2:12" ht="27.6" x14ac:dyDescent="0.3">
      <c r="B18" s="31" t="s">
        <v>123</v>
      </c>
      <c r="C18" s="32" t="s">
        <v>234</v>
      </c>
      <c r="D18" s="32">
        <v>10</v>
      </c>
      <c r="E18" s="32">
        <v>20</v>
      </c>
      <c r="F18" s="32">
        <v>50</v>
      </c>
      <c r="G18" s="32">
        <v>50</v>
      </c>
      <c r="H18" s="32">
        <v>60</v>
      </c>
      <c r="I18" s="32">
        <v>60</v>
      </c>
      <c r="J18" s="32">
        <v>60</v>
      </c>
      <c r="K18" s="32">
        <v>60</v>
      </c>
      <c r="L18" s="32">
        <v>55</v>
      </c>
    </row>
    <row r="19" spans="2:12" ht="27.6" x14ac:dyDescent="0.3">
      <c r="B19" s="31" t="s">
        <v>124</v>
      </c>
      <c r="C19" s="32" t="s">
        <v>225</v>
      </c>
      <c r="D19" s="32">
        <v>8</v>
      </c>
      <c r="E19" s="32">
        <v>8</v>
      </c>
      <c r="F19" s="32">
        <v>8</v>
      </c>
      <c r="G19" s="32">
        <v>8</v>
      </c>
      <c r="H19" s="32">
        <v>6</v>
      </c>
      <c r="I19" s="32">
        <v>7</v>
      </c>
      <c r="J19" s="32">
        <v>7</v>
      </c>
      <c r="K19" s="32">
        <v>7</v>
      </c>
      <c r="L19" s="32">
        <v>10</v>
      </c>
    </row>
    <row r="20" spans="2:12" x14ac:dyDescent="0.3">
      <c r="B20" s="31" t="s">
        <v>125</v>
      </c>
      <c r="C20" s="32" t="s">
        <v>232</v>
      </c>
      <c r="D20" s="32">
        <v>60</v>
      </c>
      <c r="E20" s="32">
        <v>55</v>
      </c>
      <c r="F20" s="32">
        <v>55</v>
      </c>
      <c r="G20" s="32">
        <v>50</v>
      </c>
      <c r="H20" s="32">
        <v>60</v>
      </c>
      <c r="I20" s="32">
        <v>60</v>
      </c>
      <c r="J20" s="32">
        <v>60</v>
      </c>
      <c r="K20" s="32">
        <v>60</v>
      </c>
      <c r="L20" s="31" t="s">
        <v>227</v>
      </c>
    </row>
    <row r="21" spans="2:12" ht="41.4" x14ac:dyDescent="0.3">
      <c r="B21" s="31" t="s">
        <v>126</v>
      </c>
      <c r="C21" s="32" t="s">
        <v>232</v>
      </c>
      <c r="D21" s="31" t="s">
        <v>227</v>
      </c>
      <c r="E21" s="31" t="s">
        <v>227</v>
      </c>
      <c r="F21" s="31" t="s">
        <v>227</v>
      </c>
      <c r="G21" s="31" t="s">
        <v>227</v>
      </c>
      <c r="H21" s="32">
        <v>80</v>
      </c>
      <c r="I21" s="32">
        <v>80</v>
      </c>
      <c r="J21" s="32">
        <v>80</v>
      </c>
      <c r="K21" s="32">
        <v>80</v>
      </c>
      <c r="L21" s="32">
        <v>100</v>
      </c>
    </row>
  </sheetData>
  <mergeCells count="4">
    <mergeCell ref="B2:B3"/>
    <mergeCell ref="C2:C3"/>
    <mergeCell ref="D2:G2"/>
    <mergeCell ref="H2:K2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d2538e4-383b-481a-9f9b-9727d6a0fe22">
      <Terms xmlns="http://schemas.microsoft.com/office/infopath/2007/PartnerControls"/>
    </lcf76f155ced4ddcb4097134ff3c332f>
    <TaxCatchAll xmlns="c9610fcb-e370-4394-807b-0683ce5f927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047DAE8854544B8D958F2DA9CB1F8E" ma:contentTypeVersion="13" ma:contentTypeDescription="Crie um novo documento." ma:contentTypeScope="" ma:versionID="b36373ff79fe063cb4f07d8b9b639be8">
  <xsd:schema xmlns:xsd="http://www.w3.org/2001/XMLSchema" xmlns:xs="http://www.w3.org/2001/XMLSchema" xmlns:p="http://schemas.microsoft.com/office/2006/metadata/properties" xmlns:ns2="4d2538e4-383b-481a-9f9b-9727d6a0fe22" xmlns:ns3="c9610fcb-e370-4394-807b-0683ce5f9277" targetNamespace="http://schemas.microsoft.com/office/2006/metadata/properties" ma:root="true" ma:fieldsID="90cc79ef0249fce03e6732fc81090664" ns2:_="" ns3:_="">
    <xsd:import namespace="4d2538e4-383b-481a-9f9b-9727d6a0fe22"/>
    <xsd:import namespace="c9610fcb-e370-4394-807b-0683ce5f92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2538e4-383b-481a-9f9b-9727d6a0fe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1af001e9-7d00-41bf-b2d9-21bcb3dd7b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610fcb-e370-4394-807b-0683ce5f927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0d50493-4611-48ba-b533-1c2514db2c0e}" ma:internalName="TaxCatchAll" ma:showField="CatchAllData" ma:web="c9610fcb-e370-4394-807b-0683ce5f92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A9AFCC6-7213-4A09-8737-EAC1B4485C9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2D800C9-E20C-421C-8AC2-BF0B3D435FF2}">
  <ds:schemaRefs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4d2538e4-383b-481a-9f9b-9727d6a0fe22"/>
    <ds:schemaRef ds:uri="http://schemas.microsoft.com/office/infopath/2007/PartnerControls"/>
    <ds:schemaRef ds:uri="http://schemas.microsoft.com/office/2006/metadata/properties"/>
    <ds:schemaRef ds:uri="c9610fcb-e370-4394-807b-0683ce5f9277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B5FEC25A-40EB-46A9-B010-5735E74910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2538e4-383b-481a-9f9b-9727d6a0fe22"/>
    <ds:schemaRef ds:uri="c9610fcb-e370-4394-807b-0683ce5f92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MISTURAS ASFÁLTICAS</vt:lpstr>
      <vt:lpstr>FAIXAS</vt:lpstr>
      <vt:lpstr>TIPOS DE LIGANTE</vt:lpstr>
      <vt:lpstr>'MISTURAS ASFÁLTICAS'!Area_de_impressao</vt:lpstr>
      <vt:lpstr>'MISTURAS ASFÁLTICAS'!Titulos_de_impressao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Natália Costantin Cardoso</dc:creator>
  <cp:keywords/>
  <dc:description/>
  <cp:lastModifiedBy>Eduardo Ferreira de Mello</cp:lastModifiedBy>
  <cp:revision/>
  <dcterms:created xsi:type="dcterms:W3CDTF">2026-04-10T11:11:14Z</dcterms:created>
  <dcterms:modified xsi:type="dcterms:W3CDTF">2026-09-21T15:15:56Z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0x01010002047DAE8854544B8D958F2DA9CB1F8E</vt:lpwstr>
  </property>
  <property fmtid="{D5CDD505-2E9C-101B-9397-08002B2CF9AE}" pid="3" name="MediaServiceImageTags">
    <vt:lpwstr/>
  </property>
</Properties>
</file>